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emih Yılmazer\Desktop\"/>
    </mc:Choice>
  </mc:AlternateContent>
  <xr:revisionPtr revIDLastSave="0" documentId="13_ncr:1_{DDE5085A-B66E-4809-82CF-E5EAD1DAA394}" xr6:coauthVersionLast="47" xr6:coauthVersionMax="47" xr10:uidLastSave="{00000000-0000-0000-0000-000000000000}"/>
  <bookViews>
    <workbookView xWindow="-110" yWindow="-110" windowWidth="21820" windowHeight="13900" xr2:uid="{3E82F965-6AA9-46BF-A6EC-EB84D45C324F}"/>
  </bookViews>
  <sheets>
    <sheet name="Data 1" sheetId="1" r:id="rId1"/>
    <sheet name="Mean&amp;SD&amp;Cov&amp;cor" sheetId="2" r:id="rId2"/>
    <sheet name="Data 2" sheetId="3" r:id="rId3"/>
    <sheet name="Portfolio ER and Risk" sheetId="4" r:id="rId4"/>
    <sheet name="Data 3" sheetId="6" r:id="rId5"/>
    <sheet name="Beta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F18" i="4"/>
  <c r="F18" i="7"/>
  <c r="C14" i="7"/>
  <c r="E7" i="7" s="1"/>
  <c r="G7" i="7" s="1"/>
  <c r="B14" i="7"/>
  <c r="D12" i="7" s="1"/>
  <c r="C14" i="4"/>
  <c r="E11" i="4" s="1"/>
  <c r="G11" i="4" s="1"/>
  <c r="B14" i="4"/>
  <c r="D8" i="4" s="1"/>
  <c r="H15" i="2"/>
  <c r="H14" i="2"/>
  <c r="H3" i="2"/>
  <c r="H4" i="2"/>
  <c r="H5" i="2"/>
  <c r="H6" i="2"/>
  <c r="H7" i="2"/>
  <c r="H8" i="2"/>
  <c r="H9" i="2"/>
  <c r="H10" i="2"/>
  <c r="H11" i="2"/>
  <c r="H12" i="2"/>
  <c r="H13" i="2"/>
  <c r="H2" i="2"/>
  <c r="F15" i="2"/>
  <c r="F16" i="2" s="1"/>
  <c r="G14" i="2"/>
  <c r="G15" i="2" s="1"/>
  <c r="G16" i="2" s="1"/>
  <c r="F14" i="2"/>
  <c r="G3" i="2"/>
  <c r="G4" i="2"/>
  <c r="G5" i="2"/>
  <c r="G6" i="2"/>
  <c r="G7" i="2"/>
  <c r="G8" i="2"/>
  <c r="G9" i="2"/>
  <c r="G10" i="2"/>
  <c r="G11" i="2"/>
  <c r="G12" i="2"/>
  <c r="G13" i="2"/>
  <c r="G2" i="2"/>
  <c r="F3" i="2"/>
  <c r="F4" i="2"/>
  <c r="F5" i="2"/>
  <c r="F6" i="2"/>
  <c r="F7" i="2"/>
  <c r="F8" i="2"/>
  <c r="F9" i="2"/>
  <c r="F10" i="2"/>
  <c r="F11" i="2"/>
  <c r="F12" i="2"/>
  <c r="F13" i="2"/>
  <c r="F2" i="2"/>
  <c r="E3" i="2"/>
  <c r="E4" i="2"/>
  <c r="E5" i="2"/>
  <c r="E6" i="2"/>
  <c r="E7" i="2"/>
  <c r="E8" i="2"/>
  <c r="E9" i="2"/>
  <c r="E10" i="2"/>
  <c r="E11" i="2"/>
  <c r="E12" i="2"/>
  <c r="E13" i="2"/>
  <c r="E2" i="2"/>
  <c r="D3" i="2"/>
  <c r="D4" i="2"/>
  <c r="D5" i="2"/>
  <c r="D6" i="2"/>
  <c r="D7" i="2"/>
  <c r="D8" i="2"/>
  <c r="D9" i="2"/>
  <c r="D10" i="2"/>
  <c r="D11" i="2"/>
  <c r="D12" i="2"/>
  <c r="D13" i="2"/>
  <c r="D2" i="2"/>
  <c r="C14" i="2"/>
  <c r="B14" i="2"/>
  <c r="F12" i="7" l="1"/>
  <c r="D9" i="7"/>
  <c r="E12" i="7"/>
  <c r="G12" i="7" s="1"/>
  <c r="D6" i="7"/>
  <c r="D3" i="7"/>
  <c r="E6" i="7"/>
  <c r="G6" i="7" s="1"/>
  <c r="E3" i="7"/>
  <c r="G3" i="7" s="1"/>
  <c r="D8" i="7"/>
  <c r="E11" i="7"/>
  <c r="G11" i="7" s="1"/>
  <c r="E8" i="7"/>
  <c r="G8" i="7" s="1"/>
  <c r="D13" i="7"/>
  <c r="D2" i="7"/>
  <c r="E5" i="7"/>
  <c r="G5" i="7" s="1"/>
  <c r="D10" i="7"/>
  <c r="E13" i="7"/>
  <c r="G13" i="7" s="1"/>
  <c r="E4" i="7"/>
  <c r="G4" i="7" s="1"/>
  <c r="E9" i="7"/>
  <c r="G9" i="7" s="1"/>
  <c r="D11" i="7"/>
  <c r="D5" i="7"/>
  <c r="E2" i="7"/>
  <c r="G2" i="7" s="1"/>
  <c r="D7" i="7"/>
  <c r="E10" i="7"/>
  <c r="G10" i="7" s="1"/>
  <c r="D4" i="7"/>
  <c r="F8" i="4"/>
  <c r="E9" i="4"/>
  <c r="G9" i="4" s="1"/>
  <c r="E8" i="4"/>
  <c r="G8" i="4" s="1"/>
  <c r="D13" i="4"/>
  <c r="E13" i="4"/>
  <c r="G13" i="4" s="1"/>
  <c r="E2" i="4"/>
  <c r="G2" i="4" s="1"/>
  <c r="D7" i="4"/>
  <c r="E10" i="4"/>
  <c r="G10" i="4" s="1"/>
  <c r="D6" i="4"/>
  <c r="D5" i="4"/>
  <c r="D10" i="4"/>
  <c r="D4" i="4"/>
  <c r="E7" i="4"/>
  <c r="G7" i="4" s="1"/>
  <c r="D12" i="4"/>
  <c r="D2" i="4"/>
  <c r="E5" i="4"/>
  <c r="G5" i="4" s="1"/>
  <c r="E4" i="4"/>
  <c r="G4" i="4" s="1"/>
  <c r="D9" i="4"/>
  <c r="E12" i="4"/>
  <c r="G12" i="4" s="1"/>
  <c r="D3" i="4"/>
  <c r="E6" i="4"/>
  <c r="G6" i="4" s="1"/>
  <c r="D11" i="4"/>
  <c r="E3" i="4"/>
  <c r="G3" i="4" s="1"/>
  <c r="F17" i="2"/>
  <c r="H12" i="7" l="1"/>
  <c r="H8" i="7"/>
  <c r="F8" i="7"/>
  <c r="F3" i="7"/>
  <c r="H3" i="7"/>
  <c r="H4" i="7"/>
  <c r="F4" i="7"/>
  <c r="F10" i="7"/>
  <c r="H10" i="7"/>
  <c r="H7" i="7"/>
  <c r="F7" i="7"/>
  <c r="G14" i="7"/>
  <c r="G15" i="7" s="1"/>
  <c r="G16" i="7" s="1"/>
  <c r="F2" i="7"/>
  <c r="H2" i="7"/>
  <c r="F6" i="7"/>
  <c r="H6" i="7"/>
  <c r="F5" i="7"/>
  <c r="H5" i="7"/>
  <c r="F13" i="7"/>
  <c r="H13" i="7"/>
  <c r="F11" i="7"/>
  <c r="H11" i="7"/>
  <c r="H9" i="7"/>
  <c r="F9" i="7"/>
  <c r="F11" i="4"/>
  <c r="H11" i="4"/>
  <c r="F2" i="4"/>
  <c r="H2" i="4"/>
  <c r="H5" i="4"/>
  <c r="F5" i="4"/>
  <c r="G14" i="4"/>
  <c r="G15" i="4" s="1"/>
  <c r="G16" i="4" s="1"/>
  <c r="H4" i="4"/>
  <c r="F4" i="4"/>
  <c r="F6" i="4"/>
  <c r="H6" i="4"/>
  <c r="H7" i="4"/>
  <c r="F7" i="4"/>
  <c r="H12" i="4"/>
  <c r="F12" i="4"/>
  <c r="H3" i="4"/>
  <c r="F3" i="4"/>
  <c r="H13" i="4"/>
  <c r="F13" i="4"/>
  <c r="H10" i="4"/>
  <c r="F10" i="4"/>
  <c r="F9" i="4"/>
  <c r="H9" i="4"/>
  <c r="H8" i="4"/>
  <c r="H14" i="7" l="1"/>
  <c r="H15" i="7" s="1"/>
  <c r="F14" i="7"/>
  <c r="F15" i="7" s="1"/>
  <c r="F16" i="7" s="1"/>
  <c r="H14" i="4"/>
  <c r="H15" i="4" s="1"/>
  <c r="F14" i="4"/>
  <c r="F15" i="4" s="1"/>
  <c r="F16" i="4" l="1"/>
  <c r="F17" i="4" s="1"/>
  <c r="F19" i="4" s="1"/>
  <c r="F17" i="7"/>
</calcChain>
</file>

<file path=xl/sharedStrings.xml><?xml version="1.0" encoding="utf-8"?>
<sst xmlns="http://schemas.openxmlformats.org/spreadsheetml/2006/main" count="276" uniqueCount="127">
  <si>
    <t>Date</t>
  </si>
  <si>
    <t>Price</t>
  </si>
  <si>
    <t>Open</t>
  </si>
  <si>
    <t>High</t>
  </si>
  <si>
    <t>Low</t>
  </si>
  <si>
    <t>Vol.</t>
  </si>
  <si>
    <t>Change %</t>
  </si>
  <si>
    <t>Nov 01, 2024</t>
  </si>
  <si>
    <t>3.16B</t>
  </si>
  <si>
    <t>Oct 01, 2024</t>
  </si>
  <si>
    <t>3.90B</t>
  </si>
  <si>
    <t>Sep 01, 2024</t>
  </si>
  <si>
    <t>3.53B</t>
  </si>
  <si>
    <t>Aug 01, 2024</t>
  </si>
  <si>
    <t>4.37B</t>
  </si>
  <si>
    <t>Jul 01, 2024</t>
  </si>
  <si>
    <t>6.94B</t>
  </si>
  <si>
    <t>Jun 01, 2024</t>
  </si>
  <si>
    <t>4.14B</t>
  </si>
  <si>
    <t>May 01, 2024</t>
  </si>
  <si>
    <t>6.10B</t>
  </si>
  <si>
    <t>Apr 01, 2024</t>
  </si>
  <si>
    <t>2.78B</t>
  </si>
  <si>
    <t>Mar 01, 2024</t>
  </si>
  <si>
    <t>4.67B</t>
  </si>
  <si>
    <t>Feb 01, 2024</t>
  </si>
  <si>
    <t>7.84B</t>
  </si>
  <si>
    <t>Jan 01, 2024</t>
  </si>
  <si>
    <t>3.68B</t>
  </si>
  <si>
    <t>Dec 01,2023</t>
  </si>
  <si>
    <t>2.90B</t>
  </si>
  <si>
    <t>226.27M</t>
  </si>
  <si>
    <t>146.12M</t>
  </si>
  <si>
    <t>248.81M</t>
  </si>
  <si>
    <t>262.98M</t>
  </si>
  <si>
    <t>339.00M</t>
  </si>
  <si>
    <t>216.92M</t>
  </si>
  <si>
    <t>496.10M</t>
  </si>
  <si>
    <t>664.39M</t>
  </si>
  <si>
    <t>939.39M</t>
  </si>
  <si>
    <t>1.35B</t>
  </si>
  <si>
    <t>882.00M</t>
  </si>
  <si>
    <t>Dec 01, 2023</t>
  </si>
  <si>
    <t>425.13M</t>
  </si>
  <si>
    <t>Eregl</t>
  </si>
  <si>
    <t>Kcaer</t>
  </si>
  <si>
    <t>Mean</t>
  </si>
  <si>
    <t>DeviationsEregl</t>
  </si>
  <si>
    <t>DeviationsKcaer</t>
  </si>
  <si>
    <t>N-1=</t>
  </si>
  <si>
    <t>DevSqEregl</t>
  </si>
  <si>
    <t>VAR</t>
  </si>
  <si>
    <t>SD</t>
  </si>
  <si>
    <t>DevSqKcaer</t>
  </si>
  <si>
    <t>Total</t>
  </si>
  <si>
    <t>Correlation</t>
  </si>
  <si>
    <t>EREGL</t>
  </si>
  <si>
    <t>KCAER</t>
  </si>
  <si>
    <t>Covariance (d*e)</t>
  </si>
  <si>
    <t>Dec 01, 2024</t>
  </si>
  <si>
    <t>2.93B</t>
  </si>
  <si>
    <t>5.43B</t>
  </si>
  <si>
    <t>3.79B</t>
  </si>
  <si>
    <t>2.71B</t>
  </si>
  <si>
    <t>2.14B</t>
  </si>
  <si>
    <t>2.57B</t>
  </si>
  <si>
    <t>1.94B</t>
  </si>
  <si>
    <t>3.84B</t>
  </si>
  <si>
    <t>2.85B</t>
  </si>
  <si>
    <t>3.47B</t>
  </si>
  <si>
    <t>3.60B</t>
  </si>
  <si>
    <t>4.69B</t>
  </si>
  <si>
    <t>YKBNK</t>
  </si>
  <si>
    <t>YAPI KREDİ</t>
  </si>
  <si>
    <t>467.53M</t>
  </si>
  <si>
    <t>608.96M</t>
  </si>
  <si>
    <t>489.47M</t>
  </si>
  <si>
    <t>536.20M</t>
  </si>
  <si>
    <t>597.17M</t>
  </si>
  <si>
    <t>651.14M</t>
  </si>
  <si>
    <t>529.45M</t>
  </si>
  <si>
    <t>729.26M</t>
  </si>
  <si>
    <t>752.82M</t>
  </si>
  <si>
    <t>716.88M</t>
  </si>
  <si>
    <t>876.29M</t>
  </si>
  <si>
    <t>738.43M</t>
  </si>
  <si>
    <t>TURKISH AIRLINES</t>
  </si>
  <si>
    <t>THYAO</t>
  </si>
  <si>
    <t>Deviationsykbnk</t>
  </si>
  <si>
    <t>Deviationsthyao</t>
  </si>
  <si>
    <t>DevSqykbnk</t>
  </si>
  <si>
    <t>DevSqthyao</t>
  </si>
  <si>
    <t>356.19M</t>
  </si>
  <si>
    <t>425.14M</t>
  </si>
  <si>
    <t>302.02M</t>
  </si>
  <si>
    <t>317.53M</t>
  </si>
  <si>
    <t>311.57M</t>
  </si>
  <si>
    <t>302.24M</t>
  </si>
  <si>
    <t>300.06M</t>
  </si>
  <si>
    <t>337.73M</t>
  </si>
  <si>
    <t>266.13M</t>
  </si>
  <si>
    <t>335.01M</t>
  </si>
  <si>
    <t>291.15M</t>
  </si>
  <si>
    <t>369.46M</t>
  </si>
  <si>
    <t>kchol</t>
  </si>
  <si>
    <t>73.27B</t>
  </si>
  <si>
    <t>68.69B</t>
  </si>
  <si>
    <t>55.41B</t>
  </si>
  <si>
    <t>56.58B</t>
  </si>
  <si>
    <t>52.61B</t>
  </si>
  <si>
    <t>57.71B</t>
  </si>
  <si>
    <t>39.31B</t>
  </si>
  <si>
    <t>65.67B</t>
  </si>
  <si>
    <t>52.72B</t>
  </si>
  <si>
    <t>58.70B</t>
  </si>
  <si>
    <t>72.96B</t>
  </si>
  <si>
    <t>xu100</t>
  </si>
  <si>
    <t>Deviationskchol</t>
  </si>
  <si>
    <t>DeviationsXu100</t>
  </si>
  <si>
    <t>DevSqkchol</t>
  </si>
  <si>
    <t>DevSqxu100</t>
  </si>
  <si>
    <t>Beta (KCHOL)</t>
  </si>
  <si>
    <t>Portfolio Expected Return (consider w1 and w2 equal)</t>
  </si>
  <si>
    <t>Portfolio Variance (Equial weight)</t>
  </si>
  <si>
    <t>w1</t>
  </si>
  <si>
    <t>w2</t>
  </si>
  <si>
    <t>Portfolio Risk (standard deviation)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</si>
</sst>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1F]mmmm\ yy;@"/>
    <numFmt numFmtId="165" formatCode="0.000000000000000000"/>
    <numFmt numFmtId="166" formatCode="0.000000"/>
    <numFmt numFmtId="167" formatCode="0.0000"/>
    <numFmt numFmtId="173" formatCode="0.000"/>
  </numFmts>
  <fonts count="12" x14ac:knownFonts="1">
    <font>
      <sz val="11"/>
      <color theme="1"/>
      <name val="Aptos Narrow"/>
      <family val="2"/>
      <charset val="162"/>
      <scheme val="minor"/>
    </font>
    <font>
      <sz val="11"/>
      <color theme="1"/>
      <name val="Aptos Narrow"/>
      <family val="2"/>
      <charset val="162"/>
      <scheme val="minor"/>
    </font>
    <font>
      <sz val="11"/>
      <color rgb="FFFFFFFF"/>
      <name val="Gill Sans Nova"/>
    </font>
    <font>
      <b/>
      <sz val="11"/>
      <color rgb="FF000000"/>
      <name val="Gill Sans Nova"/>
    </font>
    <font>
      <sz val="11"/>
      <color rgb="FF000000"/>
      <name val="Gill Sans Nova"/>
    </font>
    <font>
      <b/>
      <sz val="10"/>
      <color rgb="FF000000"/>
      <name val="Gill Sans Nova"/>
    </font>
    <font>
      <sz val="10"/>
      <color rgb="FF000000"/>
      <name val="Gill Sans Nova"/>
    </font>
    <font>
      <b/>
      <sz val="11"/>
      <color theme="1"/>
      <name val="Aptos Narrow"/>
      <family val="2"/>
      <scheme val="minor"/>
    </font>
    <font>
      <sz val="11"/>
      <color rgb="FF232526"/>
      <name val="Segoe UI"/>
      <family val="2"/>
      <charset val="162"/>
    </font>
    <font>
      <sz val="11"/>
      <color rgb="FF232526"/>
      <name val="Segoe UI"/>
      <family val="2"/>
      <charset val="162"/>
    </font>
    <font>
      <b/>
      <sz val="11"/>
      <color rgb="FF232526"/>
      <name val="Segoe UI"/>
      <family val="2"/>
      <charset val="162"/>
    </font>
    <font>
      <sz val="11"/>
      <color rgb="FF232526"/>
      <name val="Segoe UI"/>
      <family val="2"/>
      <charset val="162"/>
    </font>
  </fonts>
  <fills count="9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05356"/>
        <bgColor indexed="64"/>
      </patternFill>
    </fill>
    <fill>
      <patternFill patternType="solid">
        <fgColor rgb="FFF6F6F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rgb="FF000000"/>
      </left>
      <right style="thin">
        <color rgb="FF7F7F7F"/>
      </right>
      <top style="thick">
        <color rgb="FF000000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ck">
        <color rgb="FF000000"/>
      </top>
      <bottom style="thin">
        <color rgb="FF7F7F7F"/>
      </bottom>
      <diagonal/>
    </border>
    <border>
      <left style="thin">
        <color rgb="FF7F7F7F"/>
      </left>
      <right style="thick">
        <color rgb="FF000000"/>
      </right>
      <top style="thick">
        <color rgb="FF000000"/>
      </top>
      <bottom style="thin">
        <color rgb="FF7F7F7F"/>
      </bottom>
      <diagonal/>
    </border>
    <border>
      <left style="thick">
        <color rgb="FF0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ck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ck">
        <color rgb="FF000000"/>
      </right>
      <top style="thin">
        <color rgb="FF7F7F7F"/>
      </top>
      <bottom/>
      <diagonal/>
    </border>
    <border>
      <left style="thick">
        <color rgb="FF000000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ck">
        <color rgb="FF000000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ck">
        <color rgb="FF000000"/>
      </bottom>
      <diagonal/>
    </border>
    <border>
      <left style="thin">
        <color rgb="FF7F7F7F"/>
      </left>
      <right style="thick">
        <color rgb="FF000000"/>
      </right>
      <top style="thin">
        <color rgb="FF7F7F7F"/>
      </top>
      <bottom style="thick">
        <color rgb="FF000000"/>
      </bottom>
      <diagonal/>
    </border>
    <border>
      <left/>
      <right style="thin">
        <color rgb="FF7F7F7F"/>
      </right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2" borderId="2" xfId="0" applyFont="1" applyFill="1" applyBorder="1" applyAlignment="1">
      <alignment horizontal="left" vertical="center" wrapText="1" indent="1" readingOrder="1"/>
    </xf>
    <xf numFmtId="0" fontId="2" fillId="2" borderId="3" xfId="0" applyFont="1" applyFill="1" applyBorder="1" applyAlignment="1">
      <alignment horizontal="right" vertical="center" wrapText="1" indent="1" readingOrder="1"/>
    </xf>
    <xf numFmtId="0" fontId="2" fillId="2" borderId="4" xfId="0" applyFont="1" applyFill="1" applyBorder="1" applyAlignment="1">
      <alignment horizontal="right" vertical="center" wrapText="1" indent="1" readingOrder="1"/>
    </xf>
    <xf numFmtId="0" fontId="3" fillId="0" borderId="5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10" fontId="0" fillId="0" borderId="0" xfId="0" applyNumberFormat="1"/>
    <xf numFmtId="10" fontId="3" fillId="0" borderId="6" xfId="0" applyNumberFormat="1" applyFont="1" applyBorder="1" applyAlignment="1">
      <alignment horizontal="center" vertical="center" wrapText="1" readingOrder="1"/>
    </xf>
    <xf numFmtId="0" fontId="3" fillId="3" borderId="7" xfId="0" applyFont="1" applyFill="1" applyBorder="1" applyAlignment="1">
      <alignment horizontal="center" vertical="center" wrapText="1" readingOrder="1"/>
    </xf>
    <xf numFmtId="0" fontId="4" fillId="3" borderId="7" xfId="0" applyFont="1" applyFill="1" applyBorder="1" applyAlignment="1">
      <alignment horizontal="center" vertical="center" wrapText="1" readingOrder="1"/>
    </xf>
    <xf numFmtId="10" fontId="3" fillId="3" borderId="8" xfId="0" applyNumberFormat="1" applyFont="1" applyFill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 readingOrder="1"/>
    </xf>
    <xf numFmtId="10" fontId="3" fillId="0" borderId="11" xfId="0" applyNumberFormat="1" applyFont="1" applyBorder="1" applyAlignment="1">
      <alignment horizontal="center" vertical="center" wrapText="1" readingOrder="1"/>
    </xf>
    <xf numFmtId="0" fontId="3" fillId="3" borderId="12" xfId="0" applyFont="1" applyFill="1" applyBorder="1" applyAlignment="1">
      <alignment horizontal="center" vertical="center" wrapText="1" readingOrder="1"/>
    </xf>
    <xf numFmtId="0" fontId="4" fillId="3" borderId="12" xfId="0" applyFont="1" applyFill="1" applyBorder="1" applyAlignment="1">
      <alignment horizontal="center" vertical="center" wrapText="1" readingOrder="1"/>
    </xf>
    <xf numFmtId="10" fontId="4" fillId="3" borderId="13" xfId="0" applyNumberFormat="1" applyFont="1" applyFill="1" applyBorder="1" applyAlignment="1">
      <alignment horizontal="center" vertical="center" wrapText="1" readingOrder="1"/>
    </xf>
    <xf numFmtId="10" fontId="5" fillId="5" borderId="0" xfId="0" applyNumberFormat="1" applyFont="1" applyFill="1" applyAlignment="1">
      <alignment horizontal="right" vertical="center" wrapText="1" readingOrder="1"/>
    </xf>
    <xf numFmtId="10" fontId="5" fillId="0" borderId="0" xfId="0" applyNumberFormat="1" applyFont="1" applyAlignment="1">
      <alignment horizontal="right" vertical="center" wrapText="1" readingOrder="1"/>
    </xf>
    <xf numFmtId="164" fontId="3" fillId="0" borderId="5" xfId="0" applyNumberFormat="1" applyFont="1" applyBorder="1" applyAlignment="1">
      <alignment horizontal="center" vertical="center" wrapText="1" readingOrder="1"/>
    </xf>
    <xf numFmtId="164" fontId="3" fillId="3" borderId="7" xfId="0" applyNumberFormat="1" applyFont="1" applyFill="1" applyBorder="1" applyAlignment="1">
      <alignment horizontal="center" vertical="center" wrapText="1" readingOrder="1"/>
    </xf>
    <xf numFmtId="164" fontId="3" fillId="0" borderId="9" xfId="0" applyNumberFormat="1" applyFont="1" applyBorder="1" applyAlignment="1">
      <alignment horizontal="center" vertical="center" wrapText="1" readingOrder="1"/>
    </xf>
    <xf numFmtId="164" fontId="3" fillId="3" borderId="12" xfId="0" applyNumberFormat="1" applyFont="1" applyFill="1" applyBorder="1" applyAlignment="1">
      <alignment horizontal="center" vertical="center" wrapText="1" readingOrder="1"/>
    </xf>
    <xf numFmtId="164" fontId="3" fillId="0" borderId="14" xfId="0" applyNumberFormat="1" applyFont="1" applyBorder="1" applyAlignment="1">
      <alignment horizontal="center" vertical="center" wrapText="1" readingOrder="1"/>
    </xf>
    <xf numFmtId="165" fontId="0" fillId="0" borderId="0" xfId="0" applyNumberFormat="1"/>
    <xf numFmtId="9" fontId="0" fillId="6" borderId="0" xfId="1" applyFont="1" applyFill="1"/>
    <xf numFmtId="164" fontId="3" fillId="6" borderId="14" xfId="0" applyNumberFormat="1" applyFont="1" applyFill="1" applyBorder="1" applyAlignment="1">
      <alignment horizontal="center" vertical="center" wrapText="1" readingOrder="1"/>
    </xf>
    <xf numFmtId="10" fontId="0" fillId="6" borderId="0" xfId="0" applyNumberFormat="1" applyFill="1"/>
    <xf numFmtId="166" fontId="0" fillId="0" borderId="0" xfId="0" applyNumberFormat="1"/>
    <xf numFmtId="167" fontId="0" fillId="0" borderId="0" xfId="0" applyNumberFormat="1"/>
    <xf numFmtId="2" fontId="0" fillId="6" borderId="0" xfId="0" applyNumberFormat="1" applyFill="1"/>
    <xf numFmtId="0" fontId="7" fillId="0" borderId="0" xfId="0" applyFont="1"/>
    <xf numFmtId="0" fontId="7" fillId="6" borderId="0" xfId="0" applyFont="1" applyFill="1"/>
    <xf numFmtId="0" fontId="2" fillId="4" borderId="16" xfId="0" applyFont="1" applyFill="1" applyBorder="1" applyAlignment="1">
      <alignment horizontal="left" vertical="center" wrapText="1" readingOrder="1"/>
    </xf>
    <xf numFmtId="0" fontId="2" fillId="4" borderId="16" xfId="0" applyFont="1" applyFill="1" applyBorder="1" applyAlignment="1">
      <alignment horizontal="right" vertical="center" wrapText="1" readingOrder="1"/>
    </xf>
    <xf numFmtId="0" fontId="5" fillId="5" borderId="16" xfId="0" applyFont="1" applyFill="1" applyBorder="1" applyAlignment="1">
      <alignment horizontal="left" vertical="center" wrapText="1" readingOrder="1"/>
    </xf>
    <xf numFmtId="0" fontId="6" fillId="5" borderId="16" xfId="0" applyFont="1" applyFill="1" applyBorder="1" applyAlignment="1">
      <alignment horizontal="right" vertical="center" wrapText="1" readingOrder="1"/>
    </xf>
    <xf numFmtId="10" fontId="5" fillId="5" borderId="16" xfId="0" applyNumberFormat="1" applyFont="1" applyFill="1" applyBorder="1" applyAlignment="1">
      <alignment horizontal="right" vertical="center" wrapText="1" readingOrder="1"/>
    </xf>
    <xf numFmtId="0" fontId="5" fillId="0" borderId="16" xfId="0" applyFont="1" applyBorder="1" applyAlignment="1">
      <alignment horizontal="left" vertical="center" wrapText="1" readingOrder="1"/>
    </xf>
    <xf numFmtId="0" fontId="6" fillId="0" borderId="16" xfId="0" applyFont="1" applyBorder="1" applyAlignment="1">
      <alignment horizontal="right" vertical="center" wrapText="1" readingOrder="1"/>
    </xf>
    <xf numFmtId="10" fontId="5" fillId="0" borderId="16" xfId="0" applyNumberFormat="1" applyFont="1" applyBorder="1" applyAlignment="1">
      <alignment horizontal="right" vertical="center" wrapText="1" readingOrder="1"/>
    </xf>
    <xf numFmtId="0" fontId="8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right" vertical="center" wrapText="1"/>
    </xf>
    <xf numFmtId="0" fontId="8" fillId="8" borderId="0" xfId="0" applyFont="1" applyFill="1" applyAlignment="1">
      <alignment horizontal="left" vertical="center"/>
    </xf>
    <xf numFmtId="0" fontId="9" fillId="8" borderId="0" xfId="0" applyFont="1" applyFill="1" applyAlignment="1">
      <alignment horizontal="right" vertical="center" wrapText="1" readingOrder="1"/>
    </xf>
    <xf numFmtId="0" fontId="9" fillId="8" borderId="0" xfId="0" applyFont="1" applyFill="1" applyAlignment="1">
      <alignment horizontal="right" vertical="center" wrapText="1"/>
    </xf>
    <xf numFmtId="10" fontId="10" fillId="8" borderId="0" xfId="0" applyNumberFormat="1" applyFont="1" applyFill="1" applyAlignment="1">
      <alignment horizontal="right" vertical="center" readingOrder="1"/>
    </xf>
    <xf numFmtId="0" fontId="0" fillId="7" borderId="15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11" fillId="8" borderId="0" xfId="0" applyFont="1" applyFill="1" applyAlignment="1">
      <alignment horizontal="left" vertical="center" wrapText="1"/>
    </xf>
    <xf numFmtId="0" fontId="11" fillId="8" borderId="0" xfId="0" applyFont="1" applyFill="1" applyAlignment="1">
      <alignment horizontal="right" vertical="center" wrapText="1"/>
    </xf>
    <xf numFmtId="0" fontId="11" fillId="8" borderId="0" xfId="0" applyFont="1" applyFill="1" applyAlignment="1">
      <alignment horizontal="left" vertical="center"/>
    </xf>
    <xf numFmtId="0" fontId="8" fillId="8" borderId="0" xfId="0" applyFont="1" applyFill="1" applyAlignment="1">
      <alignment horizontal="right" vertical="center" wrapText="1" readingOrder="1"/>
    </xf>
    <xf numFmtId="4" fontId="8" fillId="8" borderId="0" xfId="0" applyNumberFormat="1" applyFont="1" applyFill="1" applyAlignment="1">
      <alignment horizontal="right" vertical="center" wrapText="1" readingOrder="1"/>
    </xf>
    <xf numFmtId="4" fontId="8" fillId="8" borderId="0" xfId="0" applyNumberFormat="1" applyFont="1" applyFill="1" applyAlignment="1">
      <alignment horizontal="right" vertical="center" wrapText="1"/>
    </xf>
    <xf numFmtId="173" fontId="0" fillId="0" borderId="0" xfId="0" applyNumberFormat="1"/>
    <xf numFmtId="166" fontId="7" fillId="0" borderId="0" xfId="0" applyNumberFormat="1" applyFont="1"/>
    <xf numFmtId="2" fontId="7" fillId="0" borderId="0" xfId="0" applyNumberFormat="1" applyFont="1"/>
    <xf numFmtId="2" fontId="0" fillId="6" borderId="0" xfId="0" applyNumberFormat="1" applyFill="1" applyAlignment="1">
      <alignment horizontal="center"/>
    </xf>
    <xf numFmtId="173" fontId="0" fillId="6" borderId="0" xfId="0" applyNumberFormat="1" applyFill="1"/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Historical</a:t>
            </a:r>
            <a:r>
              <a:rPr lang="tr-TR" baseline="0"/>
              <a:t> Returns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'Mean&amp;SD&amp;Cov&amp;cor'!$B$1</c:f>
              <c:strCache>
                <c:ptCount val="1"/>
                <c:pt idx="0">
                  <c:v>Eregl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'Mean&amp;SD&amp;Cov&amp;cor'!$A$2:$A$13</c:f>
              <c:strCache>
                <c:ptCount val="12"/>
                <c:pt idx="0">
                  <c:v>Dec 01,2023</c:v>
                </c:pt>
                <c:pt idx="1">
                  <c:v>Jan 01, 2024</c:v>
                </c:pt>
                <c:pt idx="2">
                  <c:v>Feb 01, 2024</c:v>
                </c:pt>
                <c:pt idx="3">
                  <c:v>Mar 01, 2024</c:v>
                </c:pt>
                <c:pt idx="4">
                  <c:v>Apr 01, 2024</c:v>
                </c:pt>
                <c:pt idx="5">
                  <c:v>May 01, 2024</c:v>
                </c:pt>
                <c:pt idx="6">
                  <c:v>Jun 01, 2024</c:v>
                </c:pt>
                <c:pt idx="7">
                  <c:v>Jul 01, 2024</c:v>
                </c:pt>
                <c:pt idx="8">
                  <c:v>Aug 01, 2024</c:v>
                </c:pt>
                <c:pt idx="9">
                  <c:v>Sep 01, 2024</c:v>
                </c:pt>
                <c:pt idx="10">
                  <c:v>Oct 01, 2024</c:v>
                </c:pt>
                <c:pt idx="11">
                  <c:v>Nov 01, 2024</c:v>
                </c:pt>
              </c:strCache>
            </c:strRef>
          </c:cat>
          <c:val>
            <c:numRef>
              <c:f>'Mean&amp;SD&amp;Cov&amp;cor'!$B$2:$B$13</c:f>
              <c:numCache>
                <c:formatCode>0.00%</c:formatCode>
                <c:ptCount val="12"/>
                <c:pt idx="0">
                  <c:v>1E-3</c:v>
                </c:pt>
                <c:pt idx="1">
                  <c:v>5.2200000000000003E-2</c:v>
                </c:pt>
                <c:pt idx="2">
                  <c:v>5.5199999999999999E-2</c:v>
                </c:pt>
                <c:pt idx="3">
                  <c:v>-7.0300000000000001E-2</c:v>
                </c:pt>
                <c:pt idx="4">
                  <c:v>2.9899999999999999E-2</c:v>
                </c:pt>
                <c:pt idx="5">
                  <c:v>0.1133</c:v>
                </c:pt>
                <c:pt idx="6">
                  <c:v>0.1108</c:v>
                </c:pt>
                <c:pt idx="7">
                  <c:v>5.2600000000000001E-2</c:v>
                </c:pt>
                <c:pt idx="8">
                  <c:v>-0.1376</c:v>
                </c:pt>
                <c:pt idx="9">
                  <c:v>0.1067</c:v>
                </c:pt>
                <c:pt idx="10">
                  <c:v>-0.1103</c:v>
                </c:pt>
                <c:pt idx="11">
                  <c:v>8.3199999999999996E-2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5-4F5F-AF32-4F498454CC41}"/>
            </c:ext>
          </c:extLst>
        </c:ser>
        <c:ser>
          <c:idx val="1"/>
          <c:order val="1"/>
          <c:tx>
            <c:strRef>
              <c:f>'Mean&amp;SD&amp;Cov&amp;cor'!$C$1</c:f>
              <c:strCache>
                <c:ptCount val="1"/>
                <c:pt idx="0">
                  <c:v>Kcaer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'Mean&amp;SD&amp;Cov&amp;cor'!$A$2:$A$13</c:f>
              <c:strCache>
                <c:ptCount val="12"/>
                <c:pt idx="0">
                  <c:v>Dec 01,2023</c:v>
                </c:pt>
                <c:pt idx="1">
                  <c:v>Jan 01, 2024</c:v>
                </c:pt>
                <c:pt idx="2">
                  <c:v>Feb 01, 2024</c:v>
                </c:pt>
                <c:pt idx="3">
                  <c:v>Mar 01, 2024</c:v>
                </c:pt>
                <c:pt idx="4">
                  <c:v>Apr 01, 2024</c:v>
                </c:pt>
                <c:pt idx="5">
                  <c:v>May 01, 2024</c:v>
                </c:pt>
                <c:pt idx="6">
                  <c:v>Jun 01, 2024</c:v>
                </c:pt>
                <c:pt idx="7">
                  <c:v>Jul 01, 2024</c:v>
                </c:pt>
                <c:pt idx="8">
                  <c:v>Aug 01, 2024</c:v>
                </c:pt>
                <c:pt idx="9">
                  <c:v>Sep 01, 2024</c:v>
                </c:pt>
                <c:pt idx="10">
                  <c:v>Oct 01, 2024</c:v>
                </c:pt>
                <c:pt idx="11">
                  <c:v>Nov 01, 2024</c:v>
                </c:pt>
              </c:strCache>
            </c:strRef>
          </c:cat>
          <c:val>
            <c:numRef>
              <c:f>'Mean&amp;SD&amp;Cov&amp;cor'!$C$2:$C$13</c:f>
              <c:numCache>
                <c:formatCode>0.00%</c:formatCode>
                <c:ptCount val="12"/>
                <c:pt idx="0">
                  <c:v>-2.2100000000000002E-2</c:v>
                </c:pt>
                <c:pt idx="1">
                  <c:v>0.33789999999999998</c:v>
                </c:pt>
                <c:pt idx="2">
                  <c:v>0.47799999999999998</c:v>
                </c:pt>
                <c:pt idx="3">
                  <c:v>-0.20810000000000001</c:v>
                </c:pt>
                <c:pt idx="4">
                  <c:v>0.24340000000000001</c:v>
                </c:pt>
                <c:pt idx="5">
                  <c:v>-7.6200000000000004E-2</c:v>
                </c:pt>
                <c:pt idx="6">
                  <c:v>4.4200000000000003E-2</c:v>
                </c:pt>
                <c:pt idx="7">
                  <c:v>-0.19139999999999999</c:v>
                </c:pt>
                <c:pt idx="8">
                  <c:v>-3.2000000000000002E-3</c:v>
                </c:pt>
                <c:pt idx="9">
                  <c:v>-0.1129</c:v>
                </c:pt>
                <c:pt idx="10">
                  <c:v>-5.2699999999999997E-2</c:v>
                </c:pt>
                <c:pt idx="11">
                  <c:v>0.1004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05-4F5F-AF32-4F498454CC4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85550336"/>
        <c:axId val="1585531616"/>
      </c:lineChart>
      <c:catAx>
        <c:axId val="158555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585531616"/>
        <c:crosses val="autoZero"/>
        <c:auto val="1"/>
        <c:lblAlgn val="ctr"/>
        <c:lblOffset val="100"/>
        <c:noMultiLvlLbl val="0"/>
      </c:catAx>
      <c:valAx>
        <c:axId val="158553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585550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47625</xdr:rowOff>
    </xdr:from>
    <xdr:to>
      <xdr:col>6</xdr:col>
      <xdr:colOff>584200</xdr:colOff>
      <xdr:row>33</xdr:row>
      <xdr:rowOff>28575</xdr:rowOff>
    </xdr:to>
    <xdr:graphicFrame macro="">
      <xdr:nvGraphicFramePr>
        <xdr:cNvPr id="2" name="Grafik 1">
          <a:extLst>
            <a:ext uri="{FF2B5EF4-FFF2-40B4-BE49-F238E27FC236}">
              <a16:creationId xmlns:a16="http://schemas.microsoft.com/office/drawing/2014/main" id="{D860DA19-1804-DDFF-833E-C6CA32150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4E36-24DC-479F-957C-D7B72D917ACC}">
  <dimension ref="A1:O15"/>
  <sheetViews>
    <sheetView tabSelected="1" workbookViewId="0">
      <selection activeCell="H7" sqref="H7"/>
    </sheetView>
  </sheetViews>
  <sheetFormatPr defaultRowHeight="14.5" x14ac:dyDescent="0.35"/>
  <cols>
    <col min="1" max="1" width="15.1796875" customWidth="1"/>
    <col min="9" max="9" width="14.7265625" customWidth="1"/>
  </cols>
  <sheetData>
    <row r="1" spans="1:15" ht="15.5" customHeight="1" thickBot="1" x14ac:dyDescent="0.4">
      <c r="A1" s="47" t="s">
        <v>56</v>
      </c>
      <c r="B1" s="47"/>
      <c r="C1" s="47"/>
      <c r="D1" s="47"/>
      <c r="E1" s="47"/>
      <c r="F1" s="47"/>
      <c r="G1" s="47"/>
      <c r="I1" s="48" t="s">
        <v>57</v>
      </c>
      <c r="J1" s="48"/>
      <c r="K1" s="48"/>
      <c r="L1" s="48"/>
      <c r="M1" s="48"/>
      <c r="N1" s="48"/>
      <c r="O1" s="48"/>
    </row>
    <row r="2" spans="1:15" ht="30.5" thickTop="1" x14ac:dyDescent="0.3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I2" s="33" t="s">
        <v>0</v>
      </c>
      <c r="J2" s="34" t="s">
        <v>1</v>
      </c>
      <c r="K2" s="34" t="s">
        <v>2</v>
      </c>
      <c r="L2" s="34" t="s">
        <v>3</v>
      </c>
      <c r="M2" s="34" t="s">
        <v>4</v>
      </c>
      <c r="N2" s="34" t="s">
        <v>5</v>
      </c>
      <c r="O2" s="34" t="s">
        <v>6</v>
      </c>
    </row>
    <row r="3" spans="1:15" ht="30" x14ac:dyDescent="0.35">
      <c r="A3" s="4" t="s">
        <v>7</v>
      </c>
      <c r="B3" s="5">
        <v>25.78</v>
      </c>
      <c r="C3" s="5">
        <v>23.85</v>
      </c>
      <c r="D3" s="5">
        <v>25.94</v>
      </c>
      <c r="E3" s="5">
        <v>23.36</v>
      </c>
      <c r="F3" s="5" t="s">
        <v>8</v>
      </c>
      <c r="G3" s="7">
        <v>8.3199999999999996E-2</v>
      </c>
      <c r="I3" s="35" t="s">
        <v>7</v>
      </c>
      <c r="J3" s="36">
        <v>14.25</v>
      </c>
      <c r="K3" s="36">
        <v>12.93</v>
      </c>
      <c r="L3" s="36">
        <v>15.33</v>
      </c>
      <c r="M3" s="36">
        <v>11.97</v>
      </c>
      <c r="N3" s="36" t="s">
        <v>31</v>
      </c>
      <c r="O3" s="37">
        <v>0.1004</v>
      </c>
    </row>
    <row r="4" spans="1:15" ht="30" x14ac:dyDescent="0.35">
      <c r="A4" s="8" t="s">
        <v>9</v>
      </c>
      <c r="B4" s="9">
        <v>23.8</v>
      </c>
      <c r="C4" s="9">
        <v>26.5</v>
      </c>
      <c r="D4" s="9">
        <v>26.625</v>
      </c>
      <c r="E4" s="9">
        <v>22.75</v>
      </c>
      <c r="F4" s="9" t="s">
        <v>10</v>
      </c>
      <c r="G4" s="10">
        <v>-0.1103</v>
      </c>
      <c r="I4" s="38" t="s">
        <v>9</v>
      </c>
      <c r="J4" s="39">
        <v>12.95</v>
      </c>
      <c r="K4" s="39">
        <v>13.56</v>
      </c>
      <c r="L4" s="39">
        <v>13.58</v>
      </c>
      <c r="M4" s="39">
        <v>11.84</v>
      </c>
      <c r="N4" s="39" t="s">
        <v>32</v>
      </c>
      <c r="O4" s="40">
        <v>-5.2699999999999997E-2</v>
      </c>
    </row>
    <row r="5" spans="1:15" ht="30" x14ac:dyDescent="0.35">
      <c r="A5" s="11" t="s">
        <v>11</v>
      </c>
      <c r="B5" s="12">
        <v>26.75</v>
      </c>
      <c r="C5" s="12">
        <v>24.29</v>
      </c>
      <c r="D5" s="12">
        <v>27.024999999999999</v>
      </c>
      <c r="E5" s="12">
        <v>22.5</v>
      </c>
      <c r="F5" s="12" t="s">
        <v>12</v>
      </c>
      <c r="G5" s="13">
        <v>0.1067</v>
      </c>
      <c r="I5" s="35" t="s">
        <v>11</v>
      </c>
      <c r="J5" s="36">
        <v>13.67</v>
      </c>
      <c r="K5" s="36">
        <v>15.43</v>
      </c>
      <c r="L5" s="36">
        <v>15.73</v>
      </c>
      <c r="M5" s="36">
        <v>13.08</v>
      </c>
      <c r="N5" s="36" t="s">
        <v>33</v>
      </c>
      <c r="O5" s="37">
        <v>-0.1129</v>
      </c>
    </row>
    <row r="6" spans="1:15" ht="15" x14ac:dyDescent="0.35">
      <c r="A6" s="8" t="s">
        <v>13</v>
      </c>
      <c r="B6" s="9">
        <v>24.17</v>
      </c>
      <c r="C6" s="9">
        <v>28.274999999999999</v>
      </c>
      <c r="D6" s="9">
        <v>28.925000000000001</v>
      </c>
      <c r="E6" s="9">
        <v>23.35</v>
      </c>
      <c r="F6" s="9" t="s">
        <v>14</v>
      </c>
      <c r="G6" s="10">
        <v>-0.1376</v>
      </c>
      <c r="I6" s="38" t="s">
        <v>13</v>
      </c>
      <c r="J6" s="39">
        <v>15.41</v>
      </c>
      <c r="K6" s="39">
        <v>15.55</v>
      </c>
      <c r="L6" s="39">
        <v>16.59</v>
      </c>
      <c r="M6" s="39">
        <v>14.12</v>
      </c>
      <c r="N6" s="39" t="s">
        <v>34</v>
      </c>
      <c r="O6" s="40">
        <v>-3.2000000000000002E-3</v>
      </c>
    </row>
    <row r="7" spans="1:15" ht="15" x14ac:dyDescent="0.35">
      <c r="A7" s="11" t="s">
        <v>15</v>
      </c>
      <c r="B7" s="12">
        <v>28.024999999999999</v>
      </c>
      <c r="C7" s="12">
        <v>26.824999999999999</v>
      </c>
      <c r="D7" s="12">
        <v>30.125</v>
      </c>
      <c r="E7" s="12">
        <v>25.4</v>
      </c>
      <c r="F7" s="12" t="s">
        <v>16</v>
      </c>
      <c r="G7" s="13">
        <v>5.2600000000000001E-2</v>
      </c>
      <c r="I7" s="35" t="s">
        <v>15</v>
      </c>
      <c r="J7" s="36">
        <v>15.46</v>
      </c>
      <c r="K7" s="36">
        <v>19.23</v>
      </c>
      <c r="L7" s="36">
        <v>19.399999999999999</v>
      </c>
      <c r="M7" s="36">
        <v>15.46</v>
      </c>
      <c r="N7" s="36" t="s">
        <v>35</v>
      </c>
      <c r="O7" s="37">
        <v>-0.19139999999999999</v>
      </c>
    </row>
    <row r="8" spans="1:15" ht="15" x14ac:dyDescent="0.35">
      <c r="A8" s="8" t="s">
        <v>17</v>
      </c>
      <c r="B8" s="9">
        <v>26.625</v>
      </c>
      <c r="C8" s="9">
        <v>24.07</v>
      </c>
      <c r="D8" s="9">
        <v>27.225000000000001</v>
      </c>
      <c r="E8" s="9">
        <v>23.04</v>
      </c>
      <c r="F8" s="9" t="s">
        <v>18</v>
      </c>
      <c r="G8" s="10">
        <v>0.1108</v>
      </c>
      <c r="I8" s="38" t="s">
        <v>17</v>
      </c>
      <c r="J8" s="39">
        <v>19.12</v>
      </c>
      <c r="K8" s="39">
        <v>18.37</v>
      </c>
      <c r="L8" s="39">
        <v>19.809999999999999</v>
      </c>
      <c r="M8" s="39">
        <v>16.77</v>
      </c>
      <c r="N8" s="39" t="s">
        <v>36</v>
      </c>
      <c r="O8" s="40">
        <v>4.4200000000000003E-2</v>
      </c>
    </row>
    <row r="9" spans="1:15" ht="15" x14ac:dyDescent="0.35">
      <c r="A9" s="11" t="s">
        <v>19</v>
      </c>
      <c r="B9" s="12">
        <v>23.97</v>
      </c>
      <c r="C9" s="12">
        <v>21.66</v>
      </c>
      <c r="D9" s="12">
        <v>25.074999999999999</v>
      </c>
      <c r="E9" s="12">
        <v>21.64</v>
      </c>
      <c r="F9" s="12" t="s">
        <v>20</v>
      </c>
      <c r="G9" s="13">
        <v>0.1133</v>
      </c>
      <c r="I9" s="35" t="s">
        <v>19</v>
      </c>
      <c r="J9" s="36">
        <v>18.309999999999999</v>
      </c>
      <c r="K9" s="36">
        <v>20.25</v>
      </c>
      <c r="L9" s="36">
        <v>22.3</v>
      </c>
      <c r="M9" s="36">
        <v>17.260000000000002</v>
      </c>
      <c r="N9" s="36" t="s">
        <v>37</v>
      </c>
      <c r="O9" s="37">
        <v>-7.6200000000000004E-2</v>
      </c>
    </row>
    <row r="10" spans="1:15" ht="15" x14ac:dyDescent="0.35">
      <c r="A10" s="8" t="s">
        <v>21</v>
      </c>
      <c r="B10" s="9">
        <v>21.53</v>
      </c>
      <c r="C10" s="9">
        <v>20.904</v>
      </c>
      <c r="D10" s="9">
        <v>21.94</v>
      </c>
      <c r="E10" s="9">
        <v>18.879000000000001</v>
      </c>
      <c r="F10" s="9" t="s">
        <v>22</v>
      </c>
      <c r="G10" s="10">
        <v>2.9899999999999999E-2</v>
      </c>
      <c r="I10" s="38" t="s">
        <v>21</v>
      </c>
      <c r="J10" s="39">
        <v>19.82</v>
      </c>
      <c r="K10" s="39">
        <v>16.190000000000001</v>
      </c>
      <c r="L10" s="39">
        <v>21.93</v>
      </c>
      <c r="M10" s="39">
        <v>14.79</v>
      </c>
      <c r="N10" s="39" t="s">
        <v>38</v>
      </c>
      <c r="O10" s="40">
        <v>0.24340000000000001</v>
      </c>
    </row>
    <row r="11" spans="1:15" ht="15" x14ac:dyDescent="0.35">
      <c r="A11" s="11" t="s">
        <v>23</v>
      </c>
      <c r="B11" s="12">
        <v>20.904</v>
      </c>
      <c r="C11" s="12">
        <v>22.573</v>
      </c>
      <c r="D11" s="12">
        <v>23.186</v>
      </c>
      <c r="E11" s="12">
        <v>20.509</v>
      </c>
      <c r="F11" s="12" t="s">
        <v>24</v>
      </c>
      <c r="G11" s="13">
        <v>-7.0300000000000001E-2</v>
      </c>
      <c r="I11" s="35" t="s">
        <v>23</v>
      </c>
      <c r="J11" s="36">
        <v>15.94</v>
      </c>
      <c r="K11" s="36">
        <v>19.3</v>
      </c>
      <c r="L11" s="36">
        <v>19.96</v>
      </c>
      <c r="M11" s="36">
        <v>15.45</v>
      </c>
      <c r="N11" s="36" t="s">
        <v>39</v>
      </c>
      <c r="O11" s="37">
        <v>-0.20810000000000001</v>
      </c>
    </row>
    <row r="12" spans="1:15" ht="15" x14ac:dyDescent="0.35">
      <c r="A12" s="8" t="s">
        <v>25</v>
      </c>
      <c r="B12" s="9">
        <v>22.484999999999999</v>
      </c>
      <c r="C12" s="9">
        <v>21.358000000000001</v>
      </c>
      <c r="D12" s="9">
        <v>25.190999999999999</v>
      </c>
      <c r="E12" s="9">
        <v>21.347999999999999</v>
      </c>
      <c r="F12" s="9" t="s">
        <v>26</v>
      </c>
      <c r="G12" s="10">
        <v>5.5199999999999999E-2</v>
      </c>
      <c r="I12" s="38" t="s">
        <v>25</v>
      </c>
      <c r="J12" s="39">
        <v>20.13</v>
      </c>
      <c r="K12" s="39">
        <v>13.62</v>
      </c>
      <c r="L12" s="39">
        <v>23.62</v>
      </c>
      <c r="M12" s="39">
        <v>13.33</v>
      </c>
      <c r="N12" s="39" t="s">
        <v>40</v>
      </c>
      <c r="O12" s="40">
        <v>0.47799999999999998</v>
      </c>
    </row>
    <row r="13" spans="1:15" ht="15" x14ac:dyDescent="0.35">
      <c r="A13" s="11" t="s">
        <v>27</v>
      </c>
      <c r="B13" s="12">
        <v>21.309000000000001</v>
      </c>
      <c r="C13" s="12">
        <v>20.399999999999999</v>
      </c>
      <c r="D13" s="12">
        <v>22.524000000000001</v>
      </c>
      <c r="E13" s="12">
        <v>20.212</v>
      </c>
      <c r="F13" s="12" t="s">
        <v>28</v>
      </c>
      <c r="G13" s="13">
        <v>5.2200000000000003E-2</v>
      </c>
      <c r="I13" s="35" t="s">
        <v>27</v>
      </c>
      <c r="J13" s="36">
        <v>13.62</v>
      </c>
      <c r="K13" s="36">
        <v>10.26</v>
      </c>
      <c r="L13" s="36">
        <v>14.28</v>
      </c>
      <c r="M13" s="36">
        <v>9.57</v>
      </c>
      <c r="N13" s="36" t="s">
        <v>41</v>
      </c>
      <c r="O13" s="37">
        <v>0.33789999999999998</v>
      </c>
    </row>
    <row r="14" spans="1:15" ht="15.5" thickBot="1" x14ac:dyDescent="0.4">
      <c r="A14" s="14" t="s">
        <v>29</v>
      </c>
      <c r="B14" s="15">
        <v>20.251999999999999</v>
      </c>
      <c r="C14" s="15">
        <v>20.489000000000001</v>
      </c>
      <c r="D14" s="15">
        <v>21.515999999999998</v>
      </c>
      <c r="E14" s="15">
        <v>18.652000000000001</v>
      </c>
      <c r="F14" s="15" t="s">
        <v>30</v>
      </c>
      <c r="G14" s="16">
        <v>1E-3</v>
      </c>
      <c r="I14" s="38" t="s">
        <v>42</v>
      </c>
      <c r="J14" s="39">
        <v>10.43</v>
      </c>
      <c r="K14" s="39">
        <v>10.47</v>
      </c>
      <c r="L14" s="39">
        <v>10.7</v>
      </c>
      <c r="M14" s="39">
        <v>8.39</v>
      </c>
      <c r="N14" s="39" t="s">
        <v>43</v>
      </c>
      <c r="O14" s="40">
        <v>-2.2100000000000002E-2</v>
      </c>
    </row>
    <row r="15" spans="1:15" ht="15" thickTop="1" x14ac:dyDescent="0.35"/>
  </sheetData>
  <mergeCells count="2">
    <mergeCell ref="A1:G1"/>
    <mergeCell ref="I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56DC4-D1F9-4591-9D97-70C5C63FD8B0}">
  <dimension ref="A1:H17"/>
  <sheetViews>
    <sheetView topLeftCell="A3" zoomScale="110" zoomScaleNormal="110" workbookViewId="0">
      <selection sqref="A1:XFD1048576"/>
    </sheetView>
  </sheetViews>
  <sheetFormatPr defaultRowHeight="14.5" x14ac:dyDescent="0.35"/>
  <cols>
    <col min="4" max="4" width="13.453125" bestFit="1" customWidth="1"/>
    <col min="5" max="5" width="14.08984375" bestFit="1" customWidth="1"/>
    <col min="6" max="6" width="9.90625" bestFit="1" customWidth="1"/>
    <col min="7" max="7" width="10.54296875" bestFit="1" customWidth="1"/>
    <col min="8" max="8" width="14.7265625" bestFit="1" customWidth="1"/>
  </cols>
  <sheetData>
    <row r="1" spans="1:8" x14ac:dyDescent="0.35">
      <c r="A1" t="s">
        <v>0</v>
      </c>
      <c r="B1" t="s">
        <v>44</v>
      </c>
      <c r="C1" t="s">
        <v>45</v>
      </c>
      <c r="D1" t="s">
        <v>47</v>
      </c>
      <c r="E1" t="s">
        <v>48</v>
      </c>
      <c r="F1" t="s">
        <v>50</v>
      </c>
      <c r="G1" t="s">
        <v>53</v>
      </c>
      <c r="H1" t="s">
        <v>58</v>
      </c>
    </row>
    <row r="2" spans="1:8" ht="30.5" thickBot="1" x14ac:dyDescent="0.4">
      <c r="A2" s="22" t="s">
        <v>29</v>
      </c>
      <c r="B2" s="16">
        <v>1E-3</v>
      </c>
      <c r="C2" s="18">
        <v>-2.2100000000000002E-2</v>
      </c>
      <c r="D2" s="6">
        <f>B2-$B$14</f>
        <v>-2.2891666666666661E-2</v>
      </c>
      <c r="E2" s="6">
        <f>C2-$C$14</f>
        <v>-6.6875000000000004E-2</v>
      </c>
      <c r="F2" s="28">
        <f>D2*D2</f>
        <v>5.2402840277777755E-4</v>
      </c>
      <c r="G2" s="28">
        <f>E2*E2</f>
        <v>4.4722656250000001E-3</v>
      </c>
      <c r="H2" s="28">
        <f>D2*E2</f>
        <v>1.5308802083333331E-3</v>
      </c>
    </row>
    <row r="3" spans="1:8" ht="30.5" thickTop="1" x14ac:dyDescent="0.35">
      <c r="A3" s="21" t="s">
        <v>27</v>
      </c>
      <c r="B3" s="13">
        <v>5.2200000000000003E-2</v>
      </c>
      <c r="C3" s="17">
        <v>0.33789999999999998</v>
      </c>
      <c r="D3" s="6">
        <f t="shared" ref="D3:D13" si="0">B3-$B$14</f>
        <v>2.8308333333333342E-2</v>
      </c>
      <c r="E3" s="6">
        <f t="shared" ref="E3:E13" si="1">C3-$C$14</f>
        <v>0.29312499999999997</v>
      </c>
      <c r="F3" s="28">
        <f t="shared" ref="F3:F13" si="2">D3*D3</f>
        <v>8.0136173611111163E-4</v>
      </c>
      <c r="G3" s="28">
        <f t="shared" ref="G3:G13" si="3">E3*E3</f>
        <v>8.592226562499998E-2</v>
      </c>
      <c r="H3" s="28">
        <f t="shared" ref="H3:H13" si="4">D3*E3</f>
        <v>8.2978802083333355E-3</v>
      </c>
    </row>
    <row r="4" spans="1:8" ht="30" x14ac:dyDescent="0.35">
      <c r="A4" s="20" t="s">
        <v>25</v>
      </c>
      <c r="B4" s="10">
        <v>5.5199999999999999E-2</v>
      </c>
      <c r="C4" s="18">
        <v>0.47799999999999998</v>
      </c>
      <c r="D4" s="6">
        <f t="shared" si="0"/>
        <v>3.1308333333333341E-2</v>
      </c>
      <c r="E4" s="6">
        <f t="shared" si="1"/>
        <v>0.43322499999999997</v>
      </c>
      <c r="F4" s="28">
        <f t="shared" si="2"/>
        <v>9.8021173611111167E-4</v>
      </c>
      <c r="G4" s="28">
        <f t="shared" si="3"/>
        <v>0.18768390062499998</v>
      </c>
      <c r="H4" s="28">
        <f t="shared" si="4"/>
        <v>1.3563552708333336E-2</v>
      </c>
    </row>
    <row r="5" spans="1:8" ht="30" x14ac:dyDescent="0.35">
      <c r="A5" s="21" t="s">
        <v>23</v>
      </c>
      <c r="B5" s="13">
        <v>-7.0300000000000001E-2</v>
      </c>
      <c r="C5" s="17">
        <v>-0.20810000000000001</v>
      </c>
      <c r="D5" s="6">
        <f t="shared" si="0"/>
        <v>-9.419166666666666E-2</v>
      </c>
      <c r="E5" s="6">
        <f t="shared" si="1"/>
        <v>-0.25287500000000002</v>
      </c>
      <c r="F5" s="28">
        <f t="shared" si="2"/>
        <v>8.8720700694444425E-3</v>
      </c>
      <c r="G5" s="28">
        <f t="shared" si="3"/>
        <v>6.3945765625000012E-2</v>
      </c>
      <c r="H5" s="28">
        <f t="shared" si="4"/>
        <v>2.3818717708333333E-2</v>
      </c>
    </row>
    <row r="6" spans="1:8" ht="30" x14ac:dyDescent="0.35">
      <c r="A6" s="20" t="s">
        <v>21</v>
      </c>
      <c r="B6" s="10">
        <v>2.9899999999999999E-2</v>
      </c>
      <c r="C6" s="18">
        <v>0.24340000000000001</v>
      </c>
      <c r="D6" s="6">
        <f t="shared" si="0"/>
        <v>6.0083333333333377E-3</v>
      </c>
      <c r="E6" s="6">
        <f t="shared" si="1"/>
        <v>0.198625</v>
      </c>
      <c r="F6" s="28">
        <f t="shared" si="2"/>
        <v>3.6100069444444495E-5</v>
      </c>
      <c r="G6" s="28">
        <f t="shared" si="3"/>
        <v>3.9451890625E-2</v>
      </c>
      <c r="H6" s="28">
        <f t="shared" si="4"/>
        <v>1.1934052083333341E-3</v>
      </c>
    </row>
    <row r="7" spans="1:8" ht="30" x14ac:dyDescent="0.35">
      <c r="A7" s="21" t="s">
        <v>19</v>
      </c>
      <c r="B7" s="13">
        <v>0.1133</v>
      </c>
      <c r="C7" s="17">
        <v>-7.6200000000000004E-2</v>
      </c>
      <c r="D7" s="6">
        <f t="shared" si="0"/>
        <v>8.940833333333334E-2</v>
      </c>
      <c r="E7" s="6">
        <f t="shared" si="1"/>
        <v>-0.120975</v>
      </c>
      <c r="F7" s="28">
        <f t="shared" si="2"/>
        <v>7.9938500694444452E-3</v>
      </c>
      <c r="G7" s="28">
        <f t="shared" si="3"/>
        <v>1.4634950625E-2</v>
      </c>
      <c r="H7" s="28">
        <f t="shared" si="4"/>
        <v>-1.0816173125E-2</v>
      </c>
    </row>
    <row r="8" spans="1:8" ht="30" x14ac:dyDescent="0.35">
      <c r="A8" s="20" t="s">
        <v>17</v>
      </c>
      <c r="B8" s="10">
        <v>0.1108</v>
      </c>
      <c r="C8" s="18">
        <v>4.4200000000000003E-2</v>
      </c>
      <c r="D8" s="6">
        <f t="shared" si="0"/>
        <v>8.6908333333333337E-2</v>
      </c>
      <c r="E8" s="6">
        <f t="shared" si="1"/>
        <v>-5.7499999999999912E-4</v>
      </c>
      <c r="F8" s="28">
        <f t="shared" si="2"/>
        <v>7.5530584027777787E-3</v>
      </c>
      <c r="G8" s="28">
        <f t="shared" si="3"/>
        <v>3.30624999999999E-7</v>
      </c>
      <c r="H8" s="28">
        <f t="shared" si="4"/>
        <v>-4.997229166666659E-5</v>
      </c>
    </row>
    <row r="9" spans="1:8" ht="30" x14ac:dyDescent="0.35">
      <c r="A9" s="21" t="s">
        <v>15</v>
      </c>
      <c r="B9" s="13">
        <v>5.2600000000000001E-2</v>
      </c>
      <c r="C9" s="17">
        <v>-0.19139999999999999</v>
      </c>
      <c r="D9" s="6">
        <f t="shared" si="0"/>
        <v>2.8708333333333339E-2</v>
      </c>
      <c r="E9" s="6">
        <f t="shared" si="1"/>
        <v>-0.236175</v>
      </c>
      <c r="F9" s="28">
        <f t="shared" si="2"/>
        <v>8.2416840277777816E-4</v>
      </c>
      <c r="G9" s="28">
        <f t="shared" si="3"/>
        <v>5.5778630624999999E-2</v>
      </c>
      <c r="H9" s="28">
        <f t="shared" si="4"/>
        <v>-6.7801906250000016E-3</v>
      </c>
    </row>
    <row r="10" spans="1:8" ht="30" x14ac:dyDescent="0.35">
      <c r="A10" s="20" t="s">
        <v>13</v>
      </c>
      <c r="B10" s="10">
        <v>-0.1376</v>
      </c>
      <c r="C10" s="18">
        <v>-3.2000000000000002E-3</v>
      </c>
      <c r="D10" s="6">
        <f t="shared" si="0"/>
        <v>-0.16149166666666667</v>
      </c>
      <c r="E10" s="6">
        <f t="shared" si="1"/>
        <v>-4.7975000000000004E-2</v>
      </c>
      <c r="F10" s="28">
        <f t="shared" si="2"/>
        <v>2.6079558402777779E-2</v>
      </c>
      <c r="G10" s="28">
        <f t="shared" si="3"/>
        <v>2.3016006250000005E-3</v>
      </c>
      <c r="H10" s="28">
        <f t="shared" si="4"/>
        <v>7.7475627083333342E-3</v>
      </c>
    </row>
    <row r="11" spans="1:8" ht="30" x14ac:dyDescent="0.35">
      <c r="A11" s="21" t="s">
        <v>11</v>
      </c>
      <c r="B11" s="13">
        <v>0.1067</v>
      </c>
      <c r="C11" s="17">
        <v>-0.1129</v>
      </c>
      <c r="D11" s="6">
        <f t="shared" si="0"/>
        <v>8.2808333333333345E-2</v>
      </c>
      <c r="E11" s="6">
        <f t="shared" si="1"/>
        <v>-0.15767500000000001</v>
      </c>
      <c r="F11" s="28">
        <f t="shared" si="2"/>
        <v>6.8572200694444465E-3</v>
      </c>
      <c r="G11" s="28">
        <f t="shared" si="3"/>
        <v>2.4861405625000003E-2</v>
      </c>
      <c r="H11" s="28">
        <f t="shared" si="4"/>
        <v>-1.3056803958333337E-2</v>
      </c>
    </row>
    <row r="12" spans="1:8" ht="30" x14ac:dyDescent="0.35">
      <c r="A12" s="20" t="s">
        <v>9</v>
      </c>
      <c r="B12" s="10">
        <v>-0.1103</v>
      </c>
      <c r="C12" s="18">
        <v>-5.2699999999999997E-2</v>
      </c>
      <c r="D12" s="6">
        <f t="shared" si="0"/>
        <v>-0.13419166666666665</v>
      </c>
      <c r="E12" s="6">
        <f t="shared" si="1"/>
        <v>-9.7475000000000006E-2</v>
      </c>
      <c r="F12" s="28">
        <f t="shared" si="2"/>
        <v>1.8007403402777775E-2</v>
      </c>
      <c r="G12" s="28">
        <f t="shared" si="3"/>
        <v>9.5013756250000008E-3</v>
      </c>
      <c r="H12" s="28">
        <f t="shared" si="4"/>
        <v>1.3080332708333333E-2</v>
      </c>
    </row>
    <row r="13" spans="1:8" ht="30" x14ac:dyDescent="0.35">
      <c r="A13" s="19" t="s">
        <v>7</v>
      </c>
      <c r="B13" s="7">
        <v>8.3199999999999996E-2</v>
      </c>
      <c r="C13" s="17">
        <v>0.1004</v>
      </c>
      <c r="D13" s="6">
        <f t="shared" si="0"/>
        <v>5.9308333333333338E-2</v>
      </c>
      <c r="E13" s="6">
        <f t="shared" si="1"/>
        <v>5.5625000000000001E-2</v>
      </c>
      <c r="F13" s="28">
        <f t="shared" si="2"/>
        <v>3.5174784027777782E-3</v>
      </c>
      <c r="G13" s="28">
        <f t="shared" si="3"/>
        <v>3.0941406250000001E-3</v>
      </c>
      <c r="H13" s="28">
        <f t="shared" si="4"/>
        <v>3.2990260416666671E-3</v>
      </c>
    </row>
    <row r="14" spans="1:8" ht="15" x14ac:dyDescent="0.35">
      <c r="A14" s="26" t="s">
        <v>46</v>
      </c>
      <c r="B14" s="27">
        <f>AVERAGE(B2:B13)</f>
        <v>2.3891666666666662E-2</v>
      </c>
      <c r="C14" s="27">
        <f>AVERAGE(C2:C13)</f>
        <v>4.4775000000000002E-2</v>
      </c>
      <c r="E14" t="s">
        <v>54</v>
      </c>
      <c r="F14" s="28">
        <f>SUM(F2:F13)</f>
        <v>8.204650916666667E-2</v>
      </c>
      <c r="G14" s="28">
        <f>SUM(G2:G13)</f>
        <v>0.49164852249999996</v>
      </c>
      <c r="H14" s="28">
        <f>SUM(H2:H13)</f>
        <v>4.1828217500000001E-2</v>
      </c>
    </row>
    <row r="15" spans="1:8" ht="15" x14ac:dyDescent="0.35">
      <c r="A15" s="23" t="s">
        <v>49</v>
      </c>
      <c r="B15">
        <v>11</v>
      </c>
      <c r="C15">
        <v>11</v>
      </c>
      <c r="E15" s="31" t="s">
        <v>51</v>
      </c>
      <c r="F15" s="29">
        <f>F14/B15</f>
        <v>7.4587735606060608E-3</v>
      </c>
      <c r="G15" s="29">
        <f>G14/C15</f>
        <v>4.4695320227272725E-2</v>
      </c>
      <c r="H15" s="29">
        <f>H14/B15</f>
        <v>3.8025652272727275E-3</v>
      </c>
    </row>
    <row r="16" spans="1:8" x14ac:dyDescent="0.35">
      <c r="E16" s="32" t="s">
        <v>52</v>
      </c>
      <c r="F16" s="25">
        <f>SQRT(F15)</f>
        <v>8.6364191425648523E-2</v>
      </c>
      <c r="G16" s="25">
        <f>SQRT(G15)</f>
        <v>0.21141267754624538</v>
      </c>
      <c r="H16" s="24"/>
    </row>
    <row r="17" spans="5:6" x14ac:dyDescent="0.35">
      <c r="E17" s="32" t="s">
        <v>55</v>
      </c>
      <c r="F17" s="30">
        <f>H15/(F16*G16)</f>
        <v>0.20826291102329164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C4105-9EDE-468C-8F30-5EBB1B306558}">
  <dimension ref="A1:O14"/>
  <sheetViews>
    <sheetView workbookViewId="0">
      <selection activeCell="O14" sqref="A1:O14"/>
    </sheetView>
  </sheetViews>
  <sheetFormatPr defaultRowHeight="14.5" x14ac:dyDescent="0.35"/>
  <cols>
    <col min="1" max="1" width="14.08984375" bestFit="1" customWidth="1"/>
  </cols>
  <sheetData>
    <row r="1" spans="1:15" x14ac:dyDescent="0.35">
      <c r="A1" s="49" t="s">
        <v>73</v>
      </c>
      <c r="B1" s="49"/>
      <c r="C1" s="49"/>
      <c r="D1" s="49"/>
      <c r="E1" s="49"/>
      <c r="F1" s="49"/>
      <c r="G1" s="49"/>
      <c r="I1" s="49" t="s">
        <v>86</v>
      </c>
      <c r="J1" s="49"/>
      <c r="K1" s="49"/>
      <c r="L1" s="49"/>
      <c r="M1" s="49"/>
      <c r="N1" s="49"/>
      <c r="O1" s="49"/>
    </row>
    <row r="2" spans="1:15" ht="33" x14ac:dyDescent="0.35">
      <c r="A2" s="41" t="s">
        <v>0</v>
      </c>
      <c r="B2" s="42" t="s">
        <v>1</v>
      </c>
      <c r="C2" s="42" t="s">
        <v>2</v>
      </c>
      <c r="D2" s="42" t="s">
        <v>3</v>
      </c>
      <c r="E2" s="42" t="s">
        <v>4</v>
      </c>
      <c r="F2" s="42" t="s">
        <v>5</v>
      </c>
      <c r="G2" s="42" t="s">
        <v>6</v>
      </c>
      <c r="I2" s="41" t="s">
        <v>0</v>
      </c>
      <c r="J2" s="42" t="s">
        <v>1</v>
      </c>
      <c r="K2" s="42" t="s">
        <v>2</v>
      </c>
      <c r="L2" s="42" t="s">
        <v>3</v>
      </c>
      <c r="M2" s="42" t="s">
        <v>4</v>
      </c>
      <c r="N2" s="42" t="s">
        <v>5</v>
      </c>
      <c r="O2" s="42" t="s">
        <v>6</v>
      </c>
    </row>
    <row r="3" spans="1:15" ht="16.5" x14ac:dyDescent="0.35">
      <c r="A3" s="43" t="s">
        <v>59</v>
      </c>
      <c r="B3" s="44">
        <v>30.8</v>
      </c>
      <c r="C3" s="45">
        <v>28.98</v>
      </c>
      <c r="D3" s="45">
        <v>32.54</v>
      </c>
      <c r="E3" s="45">
        <v>27.96</v>
      </c>
      <c r="F3" s="45" t="s">
        <v>60</v>
      </c>
      <c r="G3" s="46">
        <v>3.9100000000000003E-2</v>
      </c>
      <c r="I3" s="43" t="s">
        <v>59</v>
      </c>
      <c r="J3" s="44">
        <v>288.25</v>
      </c>
      <c r="K3" s="45">
        <v>284.5</v>
      </c>
      <c r="L3" s="45">
        <v>305</v>
      </c>
      <c r="M3" s="45">
        <v>282.5</v>
      </c>
      <c r="N3" s="45" t="s">
        <v>74</v>
      </c>
      <c r="O3" s="46">
        <v>1.14E-2</v>
      </c>
    </row>
    <row r="4" spans="1:15" ht="16.5" x14ac:dyDescent="0.35">
      <c r="A4" s="43" t="s">
        <v>7</v>
      </c>
      <c r="B4" s="44">
        <v>29.64</v>
      </c>
      <c r="C4" s="45">
        <v>24.54</v>
      </c>
      <c r="D4" s="45">
        <v>31.44</v>
      </c>
      <c r="E4" s="45">
        <v>22.66</v>
      </c>
      <c r="F4" s="45" t="s">
        <v>61</v>
      </c>
      <c r="G4" s="46">
        <v>0.21079999999999999</v>
      </c>
      <c r="I4" s="43" t="s">
        <v>7</v>
      </c>
      <c r="J4" s="44">
        <v>285</v>
      </c>
      <c r="K4" s="45">
        <v>273</v>
      </c>
      <c r="L4" s="45">
        <v>300.25</v>
      </c>
      <c r="M4" s="45">
        <v>267</v>
      </c>
      <c r="N4" s="45" t="s">
        <v>75</v>
      </c>
      <c r="O4" s="46">
        <v>4.5900000000000003E-2</v>
      </c>
    </row>
    <row r="5" spans="1:15" ht="16.5" x14ac:dyDescent="0.35">
      <c r="A5" s="43" t="s">
        <v>9</v>
      </c>
      <c r="B5" s="44">
        <v>24.48</v>
      </c>
      <c r="C5" s="45">
        <v>31.1</v>
      </c>
      <c r="D5" s="45">
        <v>31.34</v>
      </c>
      <c r="E5" s="45">
        <v>23.84</v>
      </c>
      <c r="F5" s="45" t="s">
        <v>62</v>
      </c>
      <c r="G5" s="46">
        <v>-0.20830000000000001</v>
      </c>
      <c r="I5" s="43" t="s">
        <v>9</v>
      </c>
      <c r="J5" s="44">
        <v>272.5</v>
      </c>
      <c r="K5" s="45">
        <v>285.25</v>
      </c>
      <c r="L5" s="45">
        <v>287</v>
      </c>
      <c r="M5" s="45">
        <v>257.5</v>
      </c>
      <c r="N5" s="45" t="s">
        <v>76</v>
      </c>
      <c r="O5" s="46">
        <v>-4.3900000000000002E-2</v>
      </c>
    </row>
    <row r="6" spans="1:15" ht="16.5" x14ac:dyDescent="0.35">
      <c r="A6" s="43" t="s">
        <v>11</v>
      </c>
      <c r="B6" s="44">
        <v>30.92</v>
      </c>
      <c r="C6" s="45">
        <v>31.46</v>
      </c>
      <c r="D6" s="45">
        <v>33.56</v>
      </c>
      <c r="E6" s="45">
        <v>28.4</v>
      </c>
      <c r="F6" s="45" t="s">
        <v>63</v>
      </c>
      <c r="G6" s="46">
        <v>-8.9999999999999993E-3</v>
      </c>
      <c r="I6" s="43" t="s">
        <v>11</v>
      </c>
      <c r="J6" s="44">
        <v>285</v>
      </c>
      <c r="K6" s="45">
        <v>302</v>
      </c>
      <c r="L6" s="45">
        <v>309.75</v>
      </c>
      <c r="M6" s="45">
        <v>280</v>
      </c>
      <c r="N6" s="45" t="s">
        <v>77</v>
      </c>
      <c r="O6" s="46">
        <v>-5.16E-2</v>
      </c>
    </row>
    <row r="7" spans="1:15" ht="16.5" x14ac:dyDescent="0.35">
      <c r="A7" s="43" t="s">
        <v>13</v>
      </c>
      <c r="B7" s="44">
        <v>31.2</v>
      </c>
      <c r="C7" s="45">
        <v>30.64</v>
      </c>
      <c r="D7" s="45">
        <v>32.32</v>
      </c>
      <c r="E7" s="45">
        <v>27.02</v>
      </c>
      <c r="F7" s="45" t="s">
        <v>64</v>
      </c>
      <c r="G7" s="46">
        <v>3.3099999999999997E-2</v>
      </c>
      <c r="I7" s="43" t="s">
        <v>13</v>
      </c>
      <c r="J7" s="44">
        <v>300.5</v>
      </c>
      <c r="K7" s="45">
        <v>293</v>
      </c>
      <c r="L7" s="45">
        <v>308</v>
      </c>
      <c r="M7" s="45">
        <v>271.25</v>
      </c>
      <c r="N7" s="45" t="s">
        <v>78</v>
      </c>
      <c r="O7" s="46">
        <v>3.8899999999999997E-2</v>
      </c>
    </row>
    <row r="8" spans="1:15" ht="16.5" x14ac:dyDescent="0.35">
      <c r="A8" s="43" t="s">
        <v>15</v>
      </c>
      <c r="B8" s="44">
        <v>30.2</v>
      </c>
      <c r="C8" s="45">
        <v>34</v>
      </c>
      <c r="D8" s="45">
        <v>34.56</v>
      </c>
      <c r="E8" s="45">
        <v>29.48</v>
      </c>
      <c r="F8" s="45" t="s">
        <v>65</v>
      </c>
      <c r="G8" s="46">
        <v>-0.1065</v>
      </c>
      <c r="I8" s="43" t="s">
        <v>15</v>
      </c>
      <c r="J8" s="44">
        <v>289.25</v>
      </c>
      <c r="K8" s="45">
        <v>310</v>
      </c>
      <c r="L8" s="45">
        <v>318.75</v>
      </c>
      <c r="M8" s="45">
        <v>288.25</v>
      </c>
      <c r="N8" s="45" t="s">
        <v>79</v>
      </c>
      <c r="O8" s="46">
        <v>-6.3200000000000006E-2</v>
      </c>
    </row>
    <row r="9" spans="1:15" ht="16.5" x14ac:dyDescent="0.35">
      <c r="A9" s="43" t="s">
        <v>17</v>
      </c>
      <c r="B9" s="44">
        <v>33.799999999999997</v>
      </c>
      <c r="C9" s="45">
        <v>32.42</v>
      </c>
      <c r="D9" s="45">
        <v>34.979999999999997</v>
      </c>
      <c r="E9" s="45">
        <v>30.94</v>
      </c>
      <c r="F9" s="45" t="s">
        <v>66</v>
      </c>
      <c r="G9" s="46">
        <v>4.58E-2</v>
      </c>
      <c r="I9" s="43" t="s">
        <v>17</v>
      </c>
      <c r="J9" s="44">
        <v>308.75</v>
      </c>
      <c r="K9" s="45">
        <v>305.25</v>
      </c>
      <c r="L9" s="45">
        <v>317.5</v>
      </c>
      <c r="M9" s="45">
        <v>298.5</v>
      </c>
      <c r="N9" s="45" t="s">
        <v>80</v>
      </c>
      <c r="O9" s="46">
        <v>1.9800000000000002E-2</v>
      </c>
    </row>
    <row r="10" spans="1:15" ht="16.5" x14ac:dyDescent="0.35">
      <c r="A10" s="43" t="s">
        <v>19</v>
      </c>
      <c r="B10" s="44">
        <v>32.32</v>
      </c>
      <c r="C10" s="45">
        <v>31.92</v>
      </c>
      <c r="D10" s="45">
        <v>39.46</v>
      </c>
      <c r="E10" s="45">
        <v>30.44</v>
      </c>
      <c r="F10" s="45" t="s">
        <v>67</v>
      </c>
      <c r="G10" s="46">
        <v>1.1999999999999999E-3</v>
      </c>
      <c r="I10" s="43" t="s">
        <v>19</v>
      </c>
      <c r="J10" s="44">
        <v>302.75</v>
      </c>
      <c r="K10" s="45">
        <v>327.75</v>
      </c>
      <c r="L10" s="45">
        <v>332</v>
      </c>
      <c r="M10" s="45">
        <v>299.25</v>
      </c>
      <c r="N10" s="45" t="s">
        <v>81</v>
      </c>
      <c r="O10" s="46">
        <v>-7.1300000000000002E-2</v>
      </c>
    </row>
    <row r="11" spans="1:15" ht="16.5" x14ac:dyDescent="0.35">
      <c r="A11" s="43" t="s">
        <v>21</v>
      </c>
      <c r="B11" s="44">
        <v>32.28</v>
      </c>
      <c r="C11" s="45">
        <v>26.739000000000001</v>
      </c>
      <c r="D11" s="45">
        <v>32.880000000000003</v>
      </c>
      <c r="E11" s="45">
        <v>26.279</v>
      </c>
      <c r="F11" s="45" t="s">
        <v>68</v>
      </c>
      <c r="G11" s="46">
        <v>0.23200000000000001</v>
      </c>
      <c r="I11" s="43" t="s">
        <v>21</v>
      </c>
      <c r="J11" s="44">
        <v>326</v>
      </c>
      <c r="K11" s="45">
        <v>297.75</v>
      </c>
      <c r="L11" s="45">
        <v>327.75</v>
      </c>
      <c r="M11" s="45">
        <v>287.5</v>
      </c>
      <c r="N11" s="45" t="s">
        <v>82</v>
      </c>
      <c r="O11" s="46">
        <v>9.4899999999999998E-2</v>
      </c>
    </row>
    <row r="12" spans="1:15" ht="16.5" x14ac:dyDescent="0.35">
      <c r="A12" s="43" t="s">
        <v>23</v>
      </c>
      <c r="B12" s="44">
        <v>26.202000000000002</v>
      </c>
      <c r="C12" s="45">
        <v>22.196000000000002</v>
      </c>
      <c r="D12" s="45">
        <v>27.314</v>
      </c>
      <c r="E12" s="45">
        <v>19.972999999999999</v>
      </c>
      <c r="F12" s="45" t="s">
        <v>69</v>
      </c>
      <c r="G12" s="46">
        <v>0.1835</v>
      </c>
      <c r="I12" s="43" t="s">
        <v>23</v>
      </c>
      <c r="J12" s="44">
        <v>297.75</v>
      </c>
      <c r="K12" s="45">
        <v>282.75</v>
      </c>
      <c r="L12" s="45">
        <v>299.5</v>
      </c>
      <c r="M12" s="45">
        <v>260.75</v>
      </c>
      <c r="N12" s="45" t="s">
        <v>83</v>
      </c>
      <c r="O12" s="46">
        <v>5.6800000000000003E-2</v>
      </c>
    </row>
    <row r="13" spans="1:15" ht="16.5" x14ac:dyDescent="0.35">
      <c r="A13" s="43" t="s">
        <v>25</v>
      </c>
      <c r="B13" s="44">
        <v>22.138999999999999</v>
      </c>
      <c r="C13" s="45">
        <v>20.911999999999999</v>
      </c>
      <c r="D13" s="45">
        <v>23.73</v>
      </c>
      <c r="E13" s="45">
        <v>20.873999999999999</v>
      </c>
      <c r="F13" s="45" t="s">
        <v>70</v>
      </c>
      <c r="G13" s="46">
        <v>5.7700000000000001E-2</v>
      </c>
      <c r="I13" s="43" t="s">
        <v>25</v>
      </c>
      <c r="J13" s="44">
        <v>281.75</v>
      </c>
      <c r="K13" s="45">
        <v>273</v>
      </c>
      <c r="L13" s="45">
        <v>294.75</v>
      </c>
      <c r="M13" s="45">
        <v>272.5</v>
      </c>
      <c r="N13" s="45" t="s">
        <v>84</v>
      </c>
      <c r="O13" s="46">
        <v>3.3000000000000002E-2</v>
      </c>
    </row>
    <row r="14" spans="1:15" ht="16.5" x14ac:dyDescent="0.35">
      <c r="A14" s="43" t="s">
        <v>27</v>
      </c>
      <c r="B14" s="44">
        <v>20.931000000000001</v>
      </c>
      <c r="C14" s="45">
        <v>18.928000000000001</v>
      </c>
      <c r="D14" s="45">
        <v>22.847999999999999</v>
      </c>
      <c r="E14" s="45">
        <v>18.468</v>
      </c>
      <c r="F14" s="45" t="s">
        <v>71</v>
      </c>
      <c r="G14" s="46">
        <v>0.1177</v>
      </c>
      <c r="I14" s="43" t="s">
        <v>27</v>
      </c>
      <c r="J14" s="44">
        <v>272.75</v>
      </c>
      <c r="K14" s="45">
        <v>233.5</v>
      </c>
      <c r="L14" s="45">
        <v>277.25</v>
      </c>
      <c r="M14" s="45">
        <v>229.7</v>
      </c>
      <c r="N14" s="45" t="s">
        <v>85</v>
      </c>
      <c r="O14" s="46">
        <v>0.19309999999999999</v>
      </c>
    </row>
  </sheetData>
  <mergeCells count="2">
    <mergeCell ref="A1:G1"/>
    <mergeCell ref="I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9E8F-EA2A-47B0-A9D3-E314C09D2D21}">
  <dimension ref="A1:H22"/>
  <sheetViews>
    <sheetView zoomScale="130" zoomScaleNormal="130" workbookViewId="0">
      <selection activeCell="K13" sqref="K13"/>
    </sheetView>
  </sheetViews>
  <sheetFormatPr defaultRowHeight="14.5" x14ac:dyDescent="0.35"/>
  <cols>
    <col min="4" max="4" width="13.453125" bestFit="1" customWidth="1"/>
    <col min="5" max="5" width="14.08984375" bestFit="1" customWidth="1"/>
    <col min="6" max="6" width="9.90625" bestFit="1" customWidth="1"/>
    <col min="7" max="7" width="10.54296875" bestFit="1" customWidth="1"/>
    <col min="8" max="8" width="14.7265625" bestFit="1" customWidth="1"/>
  </cols>
  <sheetData>
    <row r="1" spans="1:8" x14ac:dyDescent="0.35">
      <c r="A1" t="s">
        <v>0</v>
      </c>
      <c r="B1" t="s">
        <v>72</v>
      </c>
      <c r="C1" t="s">
        <v>87</v>
      </c>
      <c r="D1" t="s">
        <v>88</v>
      </c>
      <c r="E1" t="s">
        <v>89</v>
      </c>
      <c r="F1" t="s">
        <v>90</v>
      </c>
      <c r="G1" t="s">
        <v>91</v>
      </c>
      <c r="H1" t="s">
        <v>58</v>
      </c>
    </row>
    <row r="2" spans="1:8" ht="16.5" x14ac:dyDescent="0.35">
      <c r="A2" s="43" t="s">
        <v>59</v>
      </c>
      <c r="B2" s="46">
        <v>3.9100000000000003E-2</v>
      </c>
      <c r="C2" s="46">
        <v>1.14E-2</v>
      </c>
      <c r="D2" s="6">
        <f>B2-$B$14</f>
        <v>-1.0658333333333325E-2</v>
      </c>
      <c r="E2" s="6">
        <f>C2-$C$14</f>
        <v>-1.058333333333333E-2</v>
      </c>
      <c r="F2" s="28">
        <f>D2*D2</f>
        <v>1.1360006944444428E-4</v>
      </c>
      <c r="G2" s="28">
        <f>E2*E2</f>
        <v>1.1200694444444437E-4</v>
      </c>
      <c r="H2" s="28">
        <f>D2*E2</f>
        <v>1.1280069444444432E-4</v>
      </c>
    </row>
    <row r="3" spans="1:8" ht="16.5" x14ac:dyDescent="0.35">
      <c r="A3" s="43" t="s">
        <v>7</v>
      </c>
      <c r="B3" s="46">
        <v>0.21079999999999999</v>
      </c>
      <c r="C3" s="46">
        <v>4.5900000000000003E-2</v>
      </c>
      <c r="D3" s="6">
        <f t="shared" ref="D3:D13" si="0">B3-$B$14</f>
        <v>0.16104166666666667</v>
      </c>
      <c r="E3" s="6">
        <f t="shared" ref="E3:E13" si="1">C3-$C$14</f>
        <v>2.3916666666666673E-2</v>
      </c>
      <c r="F3" s="28">
        <f t="shared" ref="F3:G13" si="2">D3*D3</f>
        <v>2.5934418402777777E-2</v>
      </c>
      <c r="G3" s="28">
        <f t="shared" si="2"/>
        <v>5.7200694444444475E-4</v>
      </c>
      <c r="H3" s="28">
        <f t="shared" ref="H3:H13" si="3">D3*E3</f>
        <v>3.851579861111112E-3</v>
      </c>
    </row>
    <row r="4" spans="1:8" ht="16.5" x14ac:dyDescent="0.35">
      <c r="A4" s="43" t="s">
        <v>9</v>
      </c>
      <c r="B4" s="46">
        <v>-0.20830000000000001</v>
      </c>
      <c r="C4" s="46">
        <v>-4.3900000000000002E-2</v>
      </c>
      <c r="D4" s="6">
        <f t="shared" si="0"/>
        <v>-0.25805833333333333</v>
      </c>
      <c r="E4" s="6">
        <f t="shared" si="1"/>
        <v>-6.5883333333333335E-2</v>
      </c>
      <c r="F4" s="28">
        <f t="shared" si="2"/>
        <v>6.6594103402777785E-2</v>
      </c>
      <c r="G4" s="28">
        <f t="shared" si="2"/>
        <v>4.3406136111111115E-3</v>
      </c>
      <c r="H4" s="28">
        <f t="shared" si="3"/>
        <v>1.7001743194444446E-2</v>
      </c>
    </row>
    <row r="5" spans="1:8" ht="16.5" x14ac:dyDescent="0.35">
      <c r="A5" s="43" t="s">
        <v>11</v>
      </c>
      <c r="B5" s="46">
        <v>-8.9999999999999993E-3</v>
      </c>
      <c r="C5" s="46">
        <v>-5.16E-2</v>
      </c>
      <c r="D5" s="6">
        <f t="shared" si="0"/>
        <v>-5.8758333333333329E-2</v>
      </c>
      <c r="E5" s="6">
        <f t="shared" si="1"/>
        <v>-7.3583333333333334E-2</v>
      </c>
      <c r="F5" s="28">
        <f t="shared" si="2"/>
        <v>3.4525417361111108E-3</v>
      </c>
      <c r="G5" s="28">
        <f t="shared" si="2"/>
        <v>5.4145069444444449E-3</v>
      </c>
      <c r="H5" s="28">
        <f t="shared" si="3"/>
        <v>4.3236340277777773E-3</v>
      </c>
    </row>
    <row r="6" spans="1:8" ht="16.5" x14ac:dyDescent="0.35">
      <c r="A6" s="43" t="s">
        <v>13</v>
      </c>
      <c r="B6" s="46">
        <v>3.3099999999999997E-2</v>
      </c>
      <c r="C6" s="46">
        <v>3.8899999999999997E-2</v>
      </c>
      <c r="D6" s="6">
        <f t="shared" si="0"/>
        <v>-1.6658333333333331E-2</v>
      </c>
      <c r="E6" s="6">
        <f t="shared" si="1"/>
        <v>1.6916666666666667E-2</v>
      </c>
      <c r="F6" s="28">
        <f t="shared" si="2"/>
        <v>2.7750006944444436E-4</v>
      </c>
      <c r="G6" s="28">
        <f t="shared" si="2"/>
        <v>2.8617361111111112E-4</v>
      </c>
      <c r="H6" s="28">
        <f t="shared" si="3"/>
        <v>-2.8180347222222217E-4</v>
      </c>
    </row>
    <row r="7" spans="1:8" ht="16.5" x14ac:dyDescent="0.35">
      <c r="A7" s="43" t="s">
        <v>15</v>
      </c>
      <c r="B7" s="46">
        <v>-0.1065</v>
      </c>
      <c r="C7" s="46">
        <v>-6.3200000000000006E-2</v>
      </c>
      <c r="D7" s="6">
        <f t="shared" si="0"/>
        <v>-0.15625833333333333</v>
      </c>
      <c r="E7" s="6">
        <f t="shared" si="1"/>
        <v>-8.5183333333333333E-2</v>
      </c>
      <c r="F7" s="28">
        <f t="shared" si="2"/>
        <v>2.441666673611111E-2</v>
      </c>
      <c r="G7" s="28">
        <f t="shared" si="2"/>
        <v>7.2562002777777773E-3</v>
      </c>
      <c r="H7" s="28">
        <f t="shared" si="3"/>
        <v>1.3310605694444444E-2</v>
      </c>
    </row>
    <row r="8" spans="1:8" ht="16.5" x14ac:dyDescent="0.35">
      <c r="A8" s="43" t="s">
        <v>17</v>
      </c>
      <c r="B8" s="46">
        <v>4.58E-2</v>
      </c>
      <c r="C8" s="46">
        <v>1.9800000000000002E-2</v>
      </c>
      <c r="D8" s="6">
        <f t="shared" si="0"/>
        <v>-3.9583333333333276E-3</v>
      </c>
      <c r="E8" s="6">
        <f t="shared" si="1"/>
        <v>-2.1833333333333288E-3</v>
      </c>
      <c r="F8" s="28">
        <f t="shared" si="2"/>
        <v>1.5668402777777734E-5</v>
      </c>
      <c r="G8" s="28">
        <f t="shared" si="2"/>
        <v>4.7669444444444245E-6</v>
      </c>
      <c r="H8" s="28">
        <f t="shared" si="3"/>
        <v>8.6423611111110804E-6</v>
      </c>
    </row>
    <row r="9" spans="1:8" ht="16.5" x14ac:dyDescent="0.35">
      <c r="A9" s="43" t="s">
        <v>19</v>
      </c>
      <c r="B9" s="46">
        <v>1.1999999999999999E-3</v>
      </c>
      <c r="C9" s="46">
        <v>-7.1300000000000002E-2</v>
      </c>
      <c r="D9" s="6">
        <f t="shared" si="0"/>
        <v>-4.8558333333333328E-2</v>
      </c>
      <c r="E9" s="6">
        <f t="shared" si="1"/>
        <v>-9.3283333333333329E-2</v>
      </c>
      <c r="F9" s="28">
        <f t="shared" si="2"/>
        <v>2.3579117361111107E-3</v>
      </c>
      <c r="G9" s="28">
        <f t="shared" si="2"/>
        <v>8.7017802777777774E-3</v>
      </c>
      <c r="H9" s="28">
        <f t="shared" si="3"/>
        <v>4.5296831944444437E-3</v>
      </c>
    </row>
    <row r="10" spans="1:8" ht="16.5" x14ac:dyDescent="0.35">
      <c r="A10" s="43" t="s">
        <v>21</v>
      </c>
      <c r="B10" s="46">
        <v>0.23200000000000001</v>
      </c>
      <c r="C10" s="46">
        <v>9.4899999999999998E-2</v>
      </c>
      <c r="D10" s="6">
        <f t="shared" si="0"/>
        <v>0.18224166666666669</v>
      </c>
      <c r="E10" s="6">
        <f t="shared" si="1"/>
        <v>7.2916666666666671E-2</v>
      </c>
      <c r="F10" s="28">
        <f t="shared" si="2"/>
        <v>3.3212025069444456E-2</v>
      </c>
      <c r="G10" s="28">
        <f t="shared" si="2"/>
        <v>5.3168402777777788E-3</v>
      </c>
      <c r="H10" s="28">
        <f t="shared" si="3"/>
        <v>1.3288454861111113E-2</v>
      </c>
    </row>
    <row r="11" spans="1:8" ht="16.5" x14ac:dyDescent="0.35">
      <c r="A11" s="43" t="s">
        <v>23</v>
      </c>
      <c r="B11" s="46">
        <v>0.1835</v>
      </c>
      <c r="C11" s="46">
        <v>5.6800000000000003E-2</v>
      </c>
      <c r="D11" s="6">
        <f t="shared" si="0"/>
        <v>0.13374166666666668</v>
      </c>
      <c r="E11" s="6">
        <f t="shared" si="1"/>
        <v>3.4816666666666676E-2</v>
      </c>
      <c r="F11" s="28">
        <f t="shared" si="2"/>
        <v>1.7886833402777781E-2</v>
      </c>
      <c r="G11" s="28">
        <f t="shared" si="2"/>
        <v>1.2122002777777785E-3</v>
      </c>
      <c r="H11" s="28">
        <f t="shared" si="3"/>
        <v>4.6564390277777793E-3</v>
      </c>
    </row>
    <row r="12" spans="1:8" ht="16.5" x14ac:dyDescent="0.35">
      <c r="A12" s="43" t="s">
        <v>25</v>
      </c>
      <c r="B12" s="46">
        <v>5.7700000000000001E-2</v>
      </c>
      <c r="C12" s="46">
        <v>3.3000000000000002E-2</v>
      </c>
      <c r="D12" s="6">
        <f t="shared" si="0"/>
        <v>7.9416666666666733E-3</v>
      </c>
      <c r="E12" s="6">
        <f t="shared" si="1"/>
        <v>1.1016666666666671E-2</v>
      </c>
      <c r="F12" s="28">
        <f t="shared" si="2"/>
        <v>6.3070069444444543E-5</v>
      </c>
      <c r="G12" s="28">
        <f t="shared" si="2"/>
        <v>1.2136694444444454E-4</v>
      </c>
      <c r="H12" s="28">
        <f t="shared" si="3"/>
        <v>8.7490694444444553E-5</v>
      </c>
    </row>
    <row r="13" spans="1:8" ht="16.5" x14ac:dyDescent="0.35">
      <c r="A13" s="43" t="s">
        <v>27</v>
      </c>
      <c r="B13" s="46">
        <v>0.1177</v>
      </c>
      <c r="C13" s="46">
        <v>0.19309999999999999</v>
      </c>
      <c r="D13" s="6">
        <f t="shared" si="0"/>
        <v>6.7941666666666678E-2</v>
      </c>
      <c r="E13" s="6">
        <f t="shared" si="1"/>
        <v>0.17111666666666667</v>
      </c>
      <c r="F13" s="28">
        <f t="shared" si="2"/>
        <v>4.6160700694444457E-3</v>
      </c>
      <c r="G13" s="28">
        <f t="shared" si="2"/>
        <v>2.9280913611111112E-2</v>
      </c>
      <c r="H13" s="28">
        <f t="shared" si="3"/>
        <v>1.1625951527777781E-2</v>
      </c>
    </row>
    <row r="14" spans="1:8" ht="15" x14ac:dyDescent="0.35">
      <c r="A14" s="26" t="s">
        <v>46</v>
      </c>
      <c r="B14" s="27">
        <f>AVERAGE(B2:B13)</f>
        <v>4.9758333333333328E-2</v>
      </c>
      <c r="C14" s="27">
        <f>AVERAGE(C2:C13)</f>
        <v>2.198333333333333E-2</v>
      </c>
      <c r="E14" t="s">
        <v>54</v>
      </c>
      <c r="F14" s="28">
        <f>SUM(F2:F13)</f>
        <v>0.1789404091666667</v>
      </c>
      <c r="G14" s="28">
        <f>SUM(G2:G13)</f>
        <v>6.2619376666666671E-2</v>
      </c>
      <c r="H14" s="28">
        <f>SUM(H2:H13)</f>
        <v>7.2515221666666671E-2</v>
      </c>
    </row>
    <row r="15" spans="1:8" ht="15" x14ac:dyDescent="0.35">
      <c r="A15" s="23" t="s">
        <v>49</v>
      </c>
      <c r="B15">
        <v>11</v>
      </c>
      <c r="C15">
        <v>11</v>
      </c>
      <c r="E15" s="31" t="s">
        <v>51</v>
      </c>
      <c r="F15" s="29">
        <f>F14/B15</f>
        <v>1.6267309924242426E-2</v>
      </c>
      <c r="G15" s="29">
        <f>G14/C15</f>
        <v>5.6926706060606066E-3</v>
      </c>
      <c r="H15" s="29">
        <f>H14/B15</f>
        <v>6.5922928787878789E-3</v>
      </c>
    </row>
    <row r="16" spans="1:8" x14ac:dyDescent="0.35">
      <c r="E16" s="32" t="s">
        <v>52</v>
      </c>
      <c r="F16" s="25">
        <f>SQRT(F15)</f>
        <v>0.12754336487737192</v>
      </c>
      <c r="G16" s="25">
        <f>SQRT(G15)</f>
        <v>7.5449788641590021E-2</v>
      </c>
      <c r="H16" s="24"/>
    </row>
    <row r="17" spans="1:6" x14ac:dyDescent="0.35">
      <c r="E17" s="32" t="s">
        <v>55</v>
      </c>
      <c r="F17" s="30">
        <f>H15/(F16*G16)</f>
        <v>0.68504735800724004</v>
      </c>
    </row>
    <row r="18" spans="1:6" x14ac:dyDescent="0.35">
      <c r="A18" s="59" t="s">
        <v>122</v>
      </c>
      <c r="B18" s="59"/>
      <c r="C18" s="59"/>
      <c r="D18" s="59"/>
      <c r="E18" s="59"/>
      <c r="F18" s="60">
        <f>(0.5*B14)+(0.5*C14)</f>
        <v>3.5870833333333331E-2</v>
      </c>
    </row>
    <row r="19" spans="1:6" x14ac:dyDescent="0.35">
      <c r="A19" s="49" t="s">
        <v>123</v>
      </c>
      <c r="B19" s="49"/>
      <c r="C19" s="49"/>
      <c r="D19" s="49"/>
      <c r="E19" s="49"/>
      <c r="F19" s="56">
        <f>(B21)^2*F15+(B22)^2*G15+2*B21*B22*F17*F16*G16</f>
        <v>8.7861415719696981E-3</v>
      </c>
    </row>
    <row r="20" spans="1:6" x14ac:dyDescent="0.35">
      <c r="A20" s="59" t="s">
        <v>126</v>
      </c>
      <c r="B20" s="59"/>
      <c r="C20" s="59"/>
      <c r="D20" s="59"/>
      <c r="E20" s="59"/>
      <c r="F20" s="60">
        <f>SQRT(F19)</f>
        <v>9.3734420422647832E-2</v>
      </c>
    </row>
    <row r="21" spans="1:6" x14ac:dyDescent="0.35">
      <c r="A21" t="s">
        <v>124</v>
      </c>
      <c r="B21">
        <v>0.5</v>
      </c>
    </row>
    <row r="22" spans="1:6" x14ac:dyDescent="0.35">
      <c r="A22" t="s">
        <v>125</v>
      </c>
      <c r="B22">
        <v>0.5</v>
      </c>
    </row>
  </sheetData>
  <mergeCells count="3">
    <mergeCell ref="A18:E18"/>
    <mergeCell ref="A19:E19"/>
    <mergeCell ref="A20:E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64AAE-4BB0-4FA3-9232-8D51D94ABFE8}">
  <dimension ref="A1:N14"/>
  <sheetViews>
    <sheetView workbookViewId="0">
      <selection activeCell="G25" sqref="G25"/>
    </sheetView>
  </sheetViews>
  <sheetFormatPr defaultRowHeight="14.5" x14ac:dyDescent="0.35"/>
  <cols>
    <col min="9" max="12" width="9.36328125" bestFit="1" customWidth="1"/>
  </cols>
  <sheetData>
    <row r="1" spans="1:14" x14ac:dyDescent="0.35">
      <c r="A1" s="49" t="s">
        <v>104</v>
      </c>
      <c r="B1" s="49"/>
      <c r="C1" s="49"/>
      <c r="D1" s="49"/>
      <c r="E1" s="49"/>
      <c r="F1" s="49"/>
      <c r="G1" s="49"/>
      <c r="H1" s="49" t="s">
        <v>116</v>
      </c>
      <c r="I1" s="49"/>
      <c r="J1" s="49"/>
      <c r="K1" s="49"/>
      <c r="L1" s="49"/>
      <c r="M1" s="49"/>
      <c r="N1" s="49"/>
    </row>
    <row r="2" spans="1:14" ht="33" x14ac:dyDescent="0.35">
      <c r="A2" s="50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 t="s">
        <v>5</v>
      </c>
      <c r="G2" s="51" t="s">
        <v>6</v>
      </c>
      <c r="H2" s="50" t="s">
        <v>0</v>
      </c>
      <c r="I2" s="51" t="s">
        <v>1</v>
      </c>
      <c r="J2" s="51" t="s">
        <v>2</v>
      </c>
      <c r="K2" s="51" t="s">
        <v>3</v>
      </c>
      <c r="L2" s="51" t="s">
        <v>4</v>
      </c>
      <c r="M2" s="51" t="s">
        <v>5</v>
      </c>
      <c r="N2" s="51" t="s">
        <v>6</v>
      </c>
    </row>
    <row r="3" spans="1:14" ht="16.5" x14ac:dyDescent="0.35">
      <c r="A3" s="52" t="s">
        <v>59</v>
      </c>
      <c r="B3" s="53">
        <v>178.6</v>
      </c>
      <c r="C3" s="42">
        <v>195.3</v>
      </c>
      <c r="D3" s="42">
        <v>202.9</v>
      </c>
      <c r="E3" s="42">
        <v>178.5</v>
      </c>
      <c r="F3" s="42" t="s">
        <v>92</v>
      </c>
      <c r="G3" s="46">
        <v>-0.10920000000000001</v>
      </c>
      <c r="H3" s="52" t="s">
        <v>59</v>
      </c>
      <c r="I3" s="54">
        <v>9830.56</v>
      </c>
      <c r="J3" s="55">
        <v>9602.31</v>
      </c>
      <c r="K3" s="55">
        <v>10276.73</v>
      </c>
      <c r="L3" s="55">
        <v>9562.36</v>
      </c>
      <c r="M3" s="42" t="s">
        <v>105</v>
      </c>
      <c r="N3" s="46">
        <v>1.8499999999999999E-2</v>
      </c>
    </row>
    <row r="4" spans="1:14" ht="16.5" x14ac:dyDescent="0.35">
      <c r="A4" s="52" t="s">
        <v>7</v>
      </c>
      <c r="B4" s="53">
        <v>200.5</v>
      </c>
      <c r="C4" s="42">
        <v>169.7</v>
      </c>
      <c r="D4" s="42">
        <v>207.8</v>
      </c>
      <c r="E4" s="42">
        <v>160.19999999999999</v>
      </c>
      <c r="F4" s="42" t="s">
        <v>93</v>
      </c>
      <c r="G4" s="46">
        <v>0.18640000000000001</v>
      </c>
      <c r="H4" s="52" t="s">
        <v>7</v>
      </c>
      <c r="I4" s="54">
        <v>9652</v>
      </c>
      <c r="J4" s="55">
        <v>8888.51</v>
      </c>
      <c r="K4" s="55">
        <v>9744.57</v>
      </c>
      <c r="L4" s="55">
        <v>8566.6200000000008</v>
      </c>
      <c r="M4" s="42" t="s">
        <v>106</v>
      </c>
      <c r="N4" s="46">
        <v>8.8900000000000007E-2</v>
      </c>
    </row>
    <row r="5" spans="1:14" ht="16.5" x14ac:dyDescent="0.35">
      <c r="A5" s="52" t="s">
        <v>9</v>
      </c>
      <c r="B5" s="53">
        <v>169</v>
      </c>
      <c r="C5" s="42">
        <v>189</v>
      </c>
      <c r="D5" s="42">
        <v>189.9</v>
      </c>
      <c r="E5" s="42">
        <v>168.7</v>
      </c>
      <c r="F5" s="42" t="s">
        <v>94</v>
      </c>
      <c r="G5" s="46">
        <v>-0.10199999999999999</v>
      </c>
      <c r="H5" s="52" t="s">
        <v>9</v>
      </c>
      <c r="I5" s="54">
        <v>8863.8799999999992</v>
      </c>
      <c r="J5" s="55">
        <v>9673.56</v>
      </c>
      <c r="K5" s="55">
        <v>9680.84</v>
      </c>
      <c r="L5" s="55">
        <v>8642.18</v>
      </c>
      <c r="M5" s="42" t="s">
        <v>107</v>
      </c>
      <c r="N5" s="46">
        <v>-8.3000000000000004E-2</v>
      </c>
    </row>
    <row r="6" spans="1:14" ht="16.5" x14ac:dyDescent="0.35">
      <c r="A6" s="52" t="s">
        <v>11</v>
      </c>
      <c r="B6" s="53">
        <v>188.2</v>
      </c>
      <c r="C6" s="42">
        <v>187.4</v>
      </c>
      <c r="D6" s="42">
        <v>196</v>
      </c>
      <c r="E6" s="42">
        <v>168.3</v>
      </c>
      <c r="F6" s="42" t="s">
        <v>95</v>
      </c>
      <c r="G6" s="46">
        <v>1.0200000000000001E-2</v>
      </c>
      <c r="H6" s="52" t="s">
        <v>11</v>
      </c>
      <c r="I6" s="54">
        <v>9665.7800000000007</v>
      </c>
      <c r="J6" s="55">
        <v>9879.82</v>
      </c>
      <c r="K6" s="55">
        <v>10159.209999999999</v>
      </c>
      <c r="L6" s="55">
        <v>9274.5499999999993</v>
      </c>
      <c r="M6" s="42" t="s">
        <v>108</v>
      </c>
      <c r="N6" s="46">
        <v>-1.7000000000000001E-2</v>
      </c>
    </row>
    <row r="7" spans="1:14" ht="16.5" x14ac:dyDescent="0.35">
      <c r="A7" s="52" t="s">
        <v>13</v>
      </c>
      <c r="B7" s="53">
        <v>186.3</v>
      </c>
      <c r="C7" s="42">
        <v>218</v>
      </c>
      <c r="D7" s="42">
        <v>220.7</v>
      </c>
      <c r="E7" s="42">
        <v>180.2</v>
      </c>
      <c r="F7" s="42" t="s">
        <v>96</v>
      </c>
      <c r="G7" s="46">
        <v>-0.13389999999999999</v>
      </c>
      <c r="H7" s="52" t="s">
        <v>13</v>
      </c>
      <c r="I7" s="54">
        <v>9833.2199999999993</v>
      </c>
      <c r="J7" s="55">
        <v>10751.99</v>
      </c>
      <c r="K7" s="55">
        <v>10880.04</v>
      </c>
      <c r="L7" s="55">
        <v>9523.25</v>
      </c>
      <c r="M7" s="42" t="s">
        <v>109</v>
      </c>
      <c r="N7" s="46">
        <v>-7.5700000000000003E-2</v>
      </c>
    </row>
    <row r="8" spans="1:14" ht="16.5" x14ac:dyDescent="0.35">
      <c r="A8" s="52" t="s">
        <v>15</v>
      </c>
      <c r="B8" s="53">
        <v>215.1</v>
      </c>
      <c r="C8" s="42">
        <v>229</v>
      </c>
      <c r="D8" s="42">
        <v>238</v>
      </c>
      <c r="E8" s="42">
        <v>213.8</v>
      </c>
      <c r="F8" s="42" t="s">
        <v>97</v>
      </c>
      <c r="G8" s="46">
        <v>-5.16E-2</v>
      </c>
      <c r="H8" s="52" t="s">
        <v>15</v>
      </c>
      <c r="I8" s="54">
        <v>10638.58</v>
      </c>
      <c r="J8" s="55">
        <v>10714.07</v>
      </c>
      <c r="K8" s="55">
        <v>11252.11</v>
      </c>
      <c r="L8" s="55">
        <v>10254.36</v>
      </c>
      <c r="M8" s="42" t="s">
        <v>110</v>
      </c>
      <c r="N8" s="46">
        <v>-8.9999999999999998E-4</v>
      </c>
    </row>
    <row r="9" spans="1:14" ht="16.5" x14ac:dyDescent="0.35">
      <c r="A9" s="52" t="s">
        <v>17</v>
      </c>
      <c r="B9" s="53">
        <v>226.8</v>
      </c>
      <c r="C9" s="42">
        <v>237</v>
      </c>
      <c r="D9" s="42">
        <v>237.6</v>
      </c>
      <c r="E9" s="42">
        <v>208</v>
      </c>
      <c r="F9" s="42" t="s">
        <v>98</v>
      </c>
      <c r="G9" s="46">
        <v>-4.7899999999999998E-2</v>
      </c>
      <c r="H9" s="52" t="s">
        <v>17</v>
      </c>
      <c r="I9" s="54">
        <v>10647.91</v>
      </c>
      <c r="J9" s="55">
        <v>10443.16</v>
      </c>
      <c r="K9" s="55">
        <v>10824.21</v>
      </c>
      <c r="L9" s="55">
        <v>9958.11</v>
      </c>
      <c r="M9" s="42" t="s">
        <v>111</v>
      </c>
      <c r="N9" s="46">
        <v>2.3800000000000002E-2</v>
      </c>
    </row>
    <row r="10" spans="1:14" ht="16.5" x14ac:dyDescent="0.35">
      <c r="A10" s="52" t="s">
        <v>19</v>
      </c>
      <c r="B10" s="53">
        <v>238.2</v>
      </c>
      <c r="C10" s="42">
        <v>228</v>
      </c>
      <c r="D10" s="42">
        <v>270.75</v>
      </c>
      <c r="E10" s="42">
        <v>227.7</v>
      </c>
      <c r="F10" s="42" t="s">
        <v>99</v>
      </c>
      <c r="G10" s="46">
        <v>5.3499999999999999E-2</v>
      </c>
      <c r="H10" s="52" t="s">
        <v>19</v>
      </c>
      <c r="I10" s="54">
        <v>10400.48</v>
      </c>
      <c r="J10" s="55">
        <v>10097.39</v>
      </c>
      <c r="K10" s="55">
        <v>11088.01</v>
      </c>
      <c r="L10" s="55">
        <v>10036.41</v>
      </c>
      <c r="M10" s="42" t="s">
        <v>112</v>
      </c>
      <c r="N10" s="46">
        <v>3.5299999999999998E-2</v>
      </c>
    </row>
    <row r="11" spans="1:14" ht="16.5" x14ac:dyDescent="0.35">
      <c r="A11" s="52" t="s">
        <v>21</v>
      </c>
      <c r="B11" s="53">
        <v>226.1</v>
      </c>
      <c r="C11" s="42">
        <v>198.85</v>
      </c>
      <c r="D11" s="42">
        <v>229.7</v>
      </c>
      <c r="E11" s="42">
        <v>193.36</v>
      </c>
      <c r="F11" s="42" t="s">
        <v>100</v>
      </c>
      <c r="G11" s="46">
        <v>0.1787</v>
      </c>
      <c r="H11" s="52" t="s">
        <v>21</v>
      </c>
      <c r="I11" s="54">
        <v>10045.74</v>
      </c>
      <c r="J11" s="55">
        <v>9234.48</v>
      </c>
      <c r="K11" s="55">
        <v>10132.879999999999</v>
      </c>
      <c r="L11" s="55">
        <v>8903.17</v>
      </c>
      <c r="M11" s="42" t="s">
        <v>113</v>
      </c>
      <c r="N11" s="46">
        <v>9.8799999999999999E-2</v>
      </c>
    </row>
    <row r="12" spans="1:14" ht="16.5" x14ac:dyDescent="0.35">
      <c r="A12" s="52" t="s">
        <v>23</v>
      </c>
      <c r="B12" s="53">
        <v>191.82</v>
      </c>
      <c r="C12" s="42">
        <v>162.63999999999999</v>
      </c>
      <c r="D12" s="42">
        <v>203.47</v>
      </c>
      <c r="E12" s="42">
        <v>157.54</v>
      </c>
      <c r="F12" s="42" t="s">
        <v>101</v>
      </c>
      <c r="G12" s="46">
        <v>0.18429999999999999</v>
      </c>
      <c r="H12" s="52" t="s">
        <v>23</v>
      </c>
      <c r="I12" s="54">
        <v>9142.4</v>
      </c>
      <c r="J12" s="55">
        <v>9218.2999999999993</v>
      </c>
      <c r="K12" s="55">
        <v>9368.51</v>
      </c>
      <c r="L12" s="55">
        <v>8695.39</v>
      </c>
      <c r="M12" s="42" t="s">
        <v>114</v>
      </c>
      <c r="N12" s="46">
        <v>-5.5999999999999999E-3</v>
      </c>
    </row>
    <row r="13" spans="1:14" ht="16.5" x14ac:dyDescent="0.35">
      <c r="A13" s="52" t="s">
        <v>25</v>
      </c>
      <c r="B13" s="53">
        <v>161.97</v>
      </c>
      <c r="C13" s="42">
        <v>155.04</v>
      </c>
      <c r="D13" s="42">
        <v>170.73</v>
      </c>
      <c r="E13" s="42">
        <v>155.04</v>
      </c>
      <c r="F13" s="42" t="s">
        <v>102</v>
      </c>
      <c r="G13" s="46">
        <v>4.6699999999999998E-2</v>
      </c>
      <c r="H13" s="52" t="s">
        <v>25</v>
      </c>
      <c r="I13" s="54">
        <v>9193.69</v>
      </c>
      <c r="J13" s="55">
        <v>8514.4699999999993</v>
      </c>
      <c r="K13" s="55">
        <v>9450.48</v>
      </c>
      <c r="L13" s="55">
        <v>8514.4699999999993</v>
      </c>
      <c r="M13" s="42" t="s">
        <v>115</v>
      </c>
      <c r="N13" s="46">
        <v>8.2000000000000003E-2</v>
      </c>
    </row>
    <row r="14" spans="1:14" ht="16.5" x14ac:dyDescent="0.35">
      <c r="A14" s="52" t="s">
        <v>27</v>
      </c>
      <c r="B14" s="53">
        <v>154.75</v>
      </c>
      <c r="C14" s="42">
        <v>137.03</v>
      </c>
      <c r="D14" s="42">
        <v>158.41</v>
      </c>
      <c r="E14" s="42">
        <v>133.37</v>
      </c>
      <c r="F14" s="42" t="s">
        <v>103</v>
      </c>
      <c r="G14" s="46">
        <v>9.1300000000000006E-2</v>
      </c>
      <c r="H14" s="52" t="s">
        <v>27</v>
      </c>
      <c r="I14" s="54">
        <v>8496.66</v>
      </c>
      <c r="J14" s="55">
        <v>7542.25</v>
      </c>
      <c r="K14" s="55">
        <v>8577.35</v>
      </c>
      <c r="L14" s="55">
        <v>7386.99</v>
      </c>
      <c r="M14" s="42" t="s">
        <v>110</v>
      </c>
      <c r="N14" s="46">
        <v>0.13739999999999999</v>
      </c>
    </row>
  </sheetData>
  <mergeCells count="2">
    <mergeCell ref="A1:G1"/>
    <mergeCell ref="H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4F2D7-DC17-4D67-9B99-CA4B8D44D879}">
  <dimension ref="A1:H18"/>
  <sheetViews>
    <sheetView topLeftCell="A4" zoomScale="159" zoomScaleNormal="130" workbookViewId="0">
      <selection activeCell="C16" sqref="C16"/>
    </sheetView>
  </sheetViews>
  <sheetFormatPr defaultRowHeight="14.5" x14ac:dyDescent="0.35"/>
  <cols>
    <col min="4" max="4" width="13.453125" bestFit="1" customWidth="1"/>
    <col min="5" max="5" width="14.08984375" bestFit="1" customWidth="1"/>
    <col min="6" max="6" width="9.90625" bestFit="1" customWidth="1"/>
    <col min="7" max="7" width="10.54296875" bestFit="1" customWidth="1"/>
    <col min="8" max="8" width="14.7265625" bestFit="1" customWidth="1"/>
  </cols>
  <sheetData>
    <row r="1" spans="1:8" x14ac:dyDescent="0.35">
      <c r="A1" t="s">
        <v>0</v>
      </c>
      <c r="B1" t="s">
        <v>104</v>
      </c>
      <c r="C1" t="s">
        <v>116</v>
      </c>
      <c r="D1" t="s">
        <v>117</v>
      </c>
      <c r="E1" t="s">
        <v>118</v>
      </c>
      <c r="F1" t="s">
        <v>119</v>
      </c>
      <c r="G1" t="s">
        <v>120</v>
      </c>
      <c r="H1" t="s">
        <v>58</v>
      </c>
    </row>
    <row r="2" spans="1:8" ht="16.5" x14ac:dyDescent="0.35">
      <c r="A2" s="43" t="s">
        <v>59</v>
      </c>
      <c r="B2" s="46">
        <v>-0.10920000000000001</v>
      </c>
      <c r="C2" s="46">
        <v>1.8499999999999999E-2</v>
      </c>
      <c r="D2" s="6">
        <f>B2-$B$14</f>
        <v>-0.13474166666666668</v>
      </c>
      <c r="E2" s="6">
        <f>C2-$C$14</f>
        <v>-6.7083333333333335E-3</v>
      </c>
      <c r="F2" s="28">
        <f>D2*D2</f>
        <v>1.8155316736111114E-2</v>
      </c>
      <c r="G2" s="28">
        <f>E2*E2</f>
        <v>4.500173611111111E-5</v>
      </c>
      <c r="H2" s="28">
        <f>D2*E2</f>
        <v>9.0389201388888895E-4</v>
      </c>
    </row>
    <row r="3" spans="1:8" ht="16.5" x14ac:dyDescent="0.35">
      <c r="A3" s="43" t="s">
        <v>7</v>
      </c>
      <c r="B3" s="46">
        <v>0.18640000000000001</v>
      </c>
      <c r="C3" s="46">
        <v>8.8900000000000007E-2</v>
      </c>
      <c r="D3" s="6">
        <f t="shared" ref="D3:D13" si="0">B3-$B$14</f>
        <v>0.16085833333333335</v>
      </c>
      <c r="E3" s="6">
        <f t="shared" ref="E3:E13" si="1">C3-$C$14</f>
        <v>6.3691666666666674E-2</v>
      </c>
      <c r="F3" s="28">
        <f t="shared" ref="F3:G13" si="2">D3*D3</f>
        <v>2.5875403402777785E-2</v>
      </c>
      <c r="G3" s="28">
        <f t="shared" si="2"/>
        <v>4.0566284027777786E-3</v>
      </c>
      <c r="H3" s="28">
        <f t="shared" ref="H3:H13" si="3">D3*E3</f>
        <v>1.0245335347222224E-2</v>
      </c>
    </row>
    <row r="4" spans="1:8" ht="16.5" x14ac:dyDescent="0.35">
      <c r="A4" s="43" t="s">
        <v>9</v>
      </c>
      <c r="B4" s="46">
        <v>-0.10199999999999999</v>
      </c>
      <c r="C4" s="46">
        <v>-8.3000000000000004E-2</v>
      </c>
      <c r="D4" s="6">
        <f t="shared" si="0"/>
        <v>-0.12754166666666666</v>
      </c>
      <c r="E4" s="6">
        <f t="shared" si="1"/>
        <v>-0.10820833333333334</v>
      </c>
      <c r="F4" s="28">
        <f t="shared" si="2"/>
        <v>1.6266876736111109E-2</v>
      </c>
      <c r="G4" s="28">
        <f t="shared" si="2"/>
        <v>1.1709043402777779E-2</v>
      </c>
      <c r="H4" s="28">
        <f t="shared" si="3"/>
        <v>1.3801071180555556E-2</v>
      </c>
    </row>
    <row r="5" spans="1:8" ht="16.5" x14ac:dyDescent="0.35">
      <c r="A5" s="43" t="s">
        <v>11</v>
      </c>
      <c r="B5" s="46">
        <v>1.0200000000000001E-2</v>
      </c>
      <c r="C5" s="46">
        <v>-1.7000000000000001E-2</v>
      </c>
      <c r="D5" s="6">
        <f t="shared" si="0"/>
        <v>-1.5341666666666667E-2</v>
      </c>
      <c r="E5" s="6">
        <f t="shared" si="1"/>
        <v>-4.2208333333333334E-2</v>
      </c>
      <c r="F5" s="28">
        <f t="shared" si="2"/>
        <v>2.3536673611111112E-4</v>
      </c>
      <c r="G5" s="28">
        <f t="shared" si="2"/>
        <v>1.7815434027777777E-3</v>
      </c>
      <c r="H5" s="28">
        <f t="shared" si="3"/>
        <v>6.4754618055555557E-4</v>
      </c>
    </row>
    <row r="6" spans="1:8" ht="16.5" x14ac:dyDescent="0.35">
      <c r="A6" s="43" t="s">
        <v>13</v>
      </c>
      <c r="B6" s="46">
        <v>-0.13389999999999999</v>
      </c>
      <c r="C6" s="46">
        <v>-7.5700000000000003E-2</v>
      </c>
      <c r="D6" s="6">
        <f t="shared" si="0"/>
        <v>-0.15944166666666665</v>
      </c>
      <c r="E6" s="6">
        <f t="shared" si="1"/>
        <v>-0.10090833333333334</v>
      </c>
      <c r="F6" s="28">
        <f t="shared" si="2"/>
        <v>2.5421645069444439E-2</v>
      </c>
      <c r="G6" s="28">
        <f t="shared" si="2"/>
        <v>1.0182491736111111E-2</v>
      </c>
      <c r="H6" s="28">
        <f t="shared" si="3"/>
        <v>1.6088992847222219E-2</v>
      </c>
    </row>
    <row r="7" spans="1:8" ht="16.5" x14ac:dyDescent="0.35">
      <c r="A7" s="43" t="s">
        <v>15</v>
      </c>
      <c r="B7" s="46">
        <v>-5.16E-2</v>
      </c>
      <c r="C7" s="46">
        <v>-8.9999999999999998E-4</v>
      </c>
      <c r="D7" s="6">
        <f t="shared" si="0"/>
        <v>-7.7141666666666664E-2</v>
      </c>
      <c r="E7" s="6">
        <f t="shared" si="1"/>
        <v>-2.6108333333333334E-2</v>
      </c>
      <c r="F7" s="28">
        <f t="shared" si="2"/>
        <v>5.9508367361111106E-3</v>
      </c>
      <c r="G7" s="28">
        <f t="shared" si="2"/>
        <v>6.8164506944444448E-4</v>
      </c>
      <c r="H7" s="28">
        <f t="shared" si="3"/>
        <v>2.0140403472222223E-3</v>
      </c>
    </row>
    <row r="8" spans="1:8" ht="16.5" x14ac:dyDescent="0.35">
      <c r="A8" s="43" t="s">
        <v>17</v>
      </c>
      <c r="B8" s="46">
        <v>-4.7899999999999998E-2</v>
      </c>
      <c r="C8" s="46">
        <v>2.3800000000000002E-2</v>
      </c>
      <c r="D8" s="6">
        <f t="shared" si="0"/>
        <v>-7.3441666666666669E-2</v>
      </c>
      <c r="E8" s="6">
        <f t="shared" si="1"/>
        <v>-1.4083333333333309E-3</v>
      </c>
      <c r="F8" s="28">
        <f t="shared" si="2"/>
        <v>5.393678402777778E-3</v>
      </c>
      <c r="G8" s="28">
        <f t="shared" si="2"/>
        <v>1.9834027777777708E-6</v>
      </c>
      <c r="H8" s="28">
        <f t="shared" si="3"/>
        <v>1.0343034722222205E-4</v>
      </c>
    </row>
    <row r="9" spans="1:8" ht="16.5" x14ac:dyDescent="0.35">
      <c r="A9" s="43" t="s">
        <v>19</v>
      </c>
      <c r="B9" s="46">
        <v>5.3499999999999999E-2</v>
      </c>
      <c r="C9" s="46">
        <v>3.5299999999999998E-2</v>
      </c>
      <c r="D9" s="6">
        <f t="shared" si="0"/>
        <v>2.7958333333333332E-2</v>
      </c>
      <c r="E9" s="6">
        <f t="shared" si="1"/>
        <v>1.0091666666666665E-2</v>
      </c>
      <c r="F9" s="28">
        <f t="shared" si="2"/>
        <v>7.8166840277777772E-4</v>
      </c>
      <c r="G9" s="28">
        <f t="shared" si="2"/>
        <v>1.0184173611111109E-4</v>
      </c>
      <c r="H9" s="28">
        <f t="shared" si="3"/>
        <v>2.8214618055555552E-4</v>
      </c>
    </row>
    <row r="10" spans="1:8" ht="16.5" x14ac:dyDescent="0.35">
      <c r="A10" s="43" t="s">
        <v>21</v>
      </c>
      <c r="B10" s="46">
        <v>0.1787</v>
      </c>
      <c r="C10" s="46">
        <v>9.8799999999999999E-2</v>
      </c>
      <c r="D10" s="6">
        <f t="shared" si="0"/>
        <v>0.15315833333333334</v>
      </c>
      <c r="E10" s="6">
        <f t="shared" si="1"/>
        <v>7.3591666666666666E-2</v>
      </c>
      <c r="F10" s="28">
        <f t="shared" si="2"/>
        <v>2.3457475069444445E-2</v>
      </c>
      <c r="G10" s="28">
        <f t="shared" si="2"/>
        <v>5.415733402777778E-3</v>
      </c>
      <c r="H10" s="28">
        <f t="shared" si="3"/>
        <v>1.1271177013888889E-2</v>
      </c>
    </row>
    <row r="11" spans="1:8" ht="16.5" x14ac:dyDescent="0.35">
      <c r="A11" s="43" t="s">
        <v>23</v>
      </c>
      <c r="B11" s="46">
        <v>0.18429999999999999</v>
      </c>
      <c r="C11" s="46">
        <v>-5.5999999999999999E-3</v>
      </c>
      <c r="D11" s="6">
        <f t="shared" si="0"/>
        <v>0.15875833333333333</v>
      </c>
      <c r="E11" s="6">
        <f t="shared" si="1"/>
        <v>-3.0808333333333333E-2</v>
      </c>
      <c r="F11" s="28">
        <f t="shared" si="2"/>
        <v>2.5204208402777779E-2</v>
      </c>
      <c r="G11" s="28">
        <f t="shared" si="2"/>
        <v>9.4915340277777782E-4</v>
      </c>
      <c r="H11" s="28">
        <f t="shared" si="3"/>
        <v>-4.8910796527777776E-3</v>
      </c>
    </row>
    <row r="12" spans="1:8" ht="16.5" x14ac:dyDescent="0.35">
      <c r="A12" s="43" t="s">
        <v>25</v>
      </c>
      <c r="B12" s="46">
        <v>4.6699999999999998E-2</v>
      </c>
      <c r="C12" s="46">
        <v>8.2000000000000003E-2</v>
      </c>
      <c r="D12" s="6">
        <f t="shared" si="0"/>
        <v>2.1158333333333331E-2</v>
      </c>
      <c r="E12" s="6">
        <f t="shared" si="1"/>
        <v>5.6791666666666671E-2</v>
      </c>
      <c r="F12" s="28">
        <f t="shared" si="2"/>
        <v>4.4767506944444436E-4</v>
      </c>
      <c r="G12" s="28">
        <f t="shared" si="2"/>
        <v>3.2252934027777783E-3</v>
      </c>
      <c r="H12" s="28">
        <f t="shared" si="3"/>
        <v>1.2016170138888888E-3</v>
      </c>
    </row>
    <row r="13" spans="1:8" ht="16.5" x14ac:dyDescent="0.35">
      <c r="A13" s="43" t="s">
        <v>27</v>
      </c>
      <c r="B13" s="46">
        <v>9.1300000000000006E-2</v>
      </c>
      <c r="C13" s="46">
        <v>0.13739999999999999</v>
      </c>
      <c r="D13" s="6">
        <f t="shared" si="0"/>
        <v>6.5758333333333335E-2</v>
      </c>
      <c r="E13" s="6">
        <f t="shared" si="1"/>
        <v>0.11219166666666666</v>
      </c>
      <c r="F13" s="28">
        <f t="shared" si="2"/>
        <v>4.324158402777778E-3</v>
      </c>
      <c r="G13" s="28">
        <f t="shared" si="2"/>
        <v>1.2586970069444443E-2</v>
      </c>
      <c r="H13" s="28">
        <f t="shared" si="3"/>
        <v>7.3775370138888892E-3</v>
      </c>
    </row>
    <row r="14" spans="1:8" ht="15" x14ac:dyDescent="0.35">
      <c r="A14" s="26" t="s">
        <v>46</v>
      </c>
      <c r="B14" s="27">
        <f>AVERAGE(B2:B13)</f>
        <v>2.5541666666666667E-2</v>
      </c>
      <c r="C14" s="27">
        <f>AVERAGE(C2:C13)</f>
        <v>2.5208333333333333E-2</v>
      </c>
      <c r="E14" t="s">
        <v>54</v>
      </c>
      <c r="F14" s="28">
        <f>SUM(F2:F13)</f>
        <v>0.15151430916666667</v>
      </c>
      <c r="G14" s="28">
        <f>SUM(G2:G13)</f>
        <v>5.0737329166666664E-2</v>
      </c>
      <c r="H14" s="57">
        <f>SUM(H2:H13)</f>
        <v>5.9045705833333337E-2</v>
      </c>
    </row>
    <row r="15" spans="1:8" ht="15" x14ac:dyDescent="0.35">
      <c r="A15" s="23" t="s">
        <v>49</v>
      </c>
      <c r="B15">
        <v>11</v>
      </c>
      <c r="C15">
        <v>11</v>
      </c>
      <c r="E15" s="31" t="s">
        <v>51</v>
      </c>
      <c r="F15" s="29">
        <f>F14/B15</f>
        <v>1.3774028106060605E-2</v>
      </c>
      <c r="G15" s="29">
        <f>G14/C15</f>
        <v>4.6124844696969697E-3</v>
      </c>
      <c r="H15" s="29">
        <f>H14/B15</f>
        <v>5.3677914393939399E-3</v>
      </c>
    </row>
    <row r="16" spans="1:8" x14ac:dyDescent="0.35">
      <c r="E16" s="32" t="s">
        <v>52</v>
      </c>
      <c r="F16" s="25">
        <f>SQRT(F15)</f>
        <v>0.11736280546263626</v>
      </c>
      <c r="G16" s="25">
        <f>SQRT(G15)</f>
        <v>6.7915274200263442E-2</v>
      </c>
      <c r="H16" s="24"/>
    </row>
    <row r="17" spans="5:6" x14ac:dyDescent="0.35">
      <c r="E17" s="32" t="s">
        <v>55</v>
      </c>
      <c r="F17" s="30">
        <f>H15/(F16*G16)</f>
        <v>0.6734381145765681</v>
      </c>
    </row>
    <row r="18" spans="5:6" x14ac:dyDescent="0.35">
      <c r="E18" s="31" t="s">
        <v>121</v>
      </c>
      <c r="F18" s="58">
        <f>H15/G15</f>
        <v>1.1637527399082153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Data 1</vt:lpstr>
      <vt:lpstr>Mean&amp;SD&amp;Cov&amp;cor</vt:lpstr>
      <vt:lpstr>Data 2</vt:lpstr>
      <vt:lpstr>Portfolio ER and Risk</vt:lpstr>
      <vt:lpstr>Data 3</vt:lpstr>
      <vt:lpstr>Beta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Semih YILMAZER</dc:creator>
  <cp:lastModifiedBy>Semih YILMAZER</cp:lastModifiedBy>
  <dcterms:created xsi:type="dcterms:W3CDTF">2024-12-11T22:12:47Z</dcterms:created>
  <dcterms:modified xsi:type="dcterms:W3CDTF">2025-01-04T20:28:45Z</dcterms:modified>
</cp:coreProperties>
</file>