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2"/>
  </bookViews>
  <sheets>
    <sheet name="İDARİ BİNA" sheetId="4" r:id="rId1"/>
    <sheet name="Sheet1" sheetId="5" r:id="rId2"/>
    <sheet name="Sheet2" sheetId="6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6" l="1"/>
  <c r="I39" i="6" s="1"/>
  <c r="I35" i="6"/>
  <c r="I33" i="6"/>
  <c r="I32" i="6"/>
  <c r="I31" i="6"/>
  <c r="I30" i="6"/>
  <c r="I19" i="6"/>
  <c r="I28" i="6"/>
  <c r="M26" i="6"/>
  <c r="K26" i="6"/>
  <c r="K17" i="6"/>
  <c r="M17" i="6" s="1"/>
  <c r="I26" i="6"/>
  <c r="I17" i="6"/>
  <c r="I15" i="6"/>
  <c r="L12" i="6"/>
  <c r="N12" i="6" s="1"/>
  <c r="I12" i="6"/>
  <c r="N11" i="6"/>
  <c r="L11" i="6"/>
  <c r="I4" i="6"/>
  <c r="I11" i="6"/>
  <c r="B29" i="6"/>
  <c r="F21" i="6"/>
  <c r="F17" i="6"/>
  <c r="B17" i="6"/>
  <c r="B13" i="6"/>
  <c r="B12" i="6"/>
  <c r="B8" i="6"/>
  <c r="B27" i="6" s="1"/>
  <c r="B28" i="6" s="1"/>
  <c r="B30" i="6" s="1"/>
  <c r="B31" i="6" s="1"/>
  <c r="B7" i="6"/>
  <c r="B18" i="6" s="1"/>
  <c r="B19" i="6" s="1"/>
  <c r="B21" i="6" s="1"/>
  <c r="B6" i="6"/>
  <c r="B5" i="6"/>
  <c r="B4" i="6"/>
  <c r="I40" i="6" l="1"/>
  <c r="I42" i="6" s="1"/>
  <c r="I20" i="6"/>
  <c r="I21" i="6" s="1"/>
  <c r="F18" i="6"/>
  <c r="F19" i="6" s="1"/>
  <c r="F22" i="6" s="1"/>
  <c r="F24" i="6" s="1"/>
  <c r="B25" i="6" s="1"/>
  <c r="I44" i="6" l="1"/>
</calcChain>
</file>

<file path=xl/sharedStrings.xml><?xml version="1.0" encoding="utf-8"?>
<sst xmlns="http://schemas.openxmlformats.org/spreadsheetml/2006/main" count="300" uniqueCount="132">
  <si>
    <t xml:space="preserve">INA PROJECT                                                                                                                                              DOCUMENT ISSUANCE FORM                                     </t>
  </si>
  <si>
    <t>TO : İGA</t>
  </si>
  <si>
    <t>CC:</t>
  </si>
  <si>
    <t xml:space="preserve">Reference : </t>
  </si>
  <si>
    <t xml:space="preserve">Issued for Closure                                                                     SET :                             TOTAL COPY :                                      DIGITAL COPY : </t>
  </si>
  <si>
    <t>PROJECT CODE</t>
  </si>
  <si>
    <t>BUIL.CODE</t>
  </si>
  <si>
    <t>ZONE</t>
  </si>
  <si>
    <t>SUB ZONE</t>
  </si>
  <si>
    <t>FLOOR LEVEL</t>
  </si>
  <si>
    <t>ISSUE STATUS</t>
  </si>
  <si>
    <t>DOCUMENT CODE</t>
  </si>
  <si>
    <t>DISCIPLINE</t>
  </si>
  <si>
    <t>PACKAGE CODE</t>
  </si>
  <si>
    <t>DOC. NUMBER</t>
  </si>
  <si>
    <t>SEQUENCE NUMBER</t>
  </si>
  <si>
    <t>REV.</t>
  </si>
  <si>
    <t>SCALE</t>
  </si>
  <si>
    <t>TITLE</t>
  </si>
  <si>
    <t>INA</t>
  </si>
  <si>
    <t>00</t>
  </si>
  <si>
    <t>DWG</t>
  </si>
  <si>
    <t>001</t>
  </si>
  <si>
    <t>R00</t>
  </si>
  <si>
    <t>1001</t>
  </si>
  <si>
    <t>100</t>
  </si>
  <si>
    <t>E07-12</t>
  </si>
  <si>
    <t>C10</t>
  </si>
  <si>
    <t>D</t>
  </si>
  <si>
    <t>İKA MÜHENDİSLİK MİM.  İNŞ. SAN. VE TİC.  LTD.  ŞTİ.</t>
  </si>
  <si>
    <t>FC</t>
  </si>
  <si>
    <t>STR</t>
  </si>
  <si>
    <t>10</t>
  </si>
  <si>
    <t>63</t>
  </si>
  <si>
    <t>81</t>
  </si>
  <si>
    <t>82</t>
  </si>
  <si>
    <t>002</t>
  </si>
  <si>
    <t>009</t>
  </si>
  <si>
    <t>003</t>
  </si>
  <si>
    <t>006</t>
  </si>
  <si>
    <t>007</t>
  </si>
  <si>
    <t>008</t>
  </si>
  <si>
    <t>004</t>
  </si>
  <si>
    <t>005</t>
  </si>
  <si>
    <t>50</t>
  </si>
  <si>
    <t>STRUCTURAL DRAWING LIST</t>
  </si>
  <si>
    <t>25</t>
  </si>
  <si>
    <t>DATE :            03.09.2018                                          DIF NO : İKA-İGA-DIF-0002</t>
  </si>
  <si>
    <r>
      <t xml:space="preserve">Gözen Security Management Building  - Foundation Plan
</t>
    </r>
    <r>
      <rPr>
        <sz val="11"/>
        <color theme="1"/>
        <rFont val="Calibri"/>
        <family val="2"/>
        <charset val="162"/>
        <scheme val="minor"/>
      </rPr>
      <t>Gözen Güvenlik Yönetim Binası - Temel Planı</t>
    </r>
  </si>
  <si>
    <r>
      <t xml:space="preserve">Gözen Security Management Building- Car Park
</t>
    </r>
    <r>
      <rPr>
        <sz val="11"/>
        <color theme="1"/>
        <rFont val="Calibri"/>
        <family val="2"/>
        <charset val="162"/>
        <scheme val="minor"/>
      </rPr>
      <t>Gözen Güvenlik Yönetim Binası - Otopark</t>
    </r>
  </si>
  <si>
    <r>
      <t xml:space="preserve">Gözen Security Management Building  - Column Aplication Plan
</t>
    </r>
    <r>
      <rPr>
        <sz val="11"/>
        <color theme="1"/>
        <rFont val="Calibri"/>
        <family val="2"/>
        <charset val="162"/>
        <scheme val="minor"/>
      </rPr>
      <t xml:space="preserve">Gözen Güvenlik Yönetim Binası - Kolon Aplikasyon Planı
</t>
    </r>
  </si>
  <si>
    <r>
      <t xml:space="preserve">Gözen Security Management Building- Sections
</t>
    </r>
    <r>
      <rPr>
        <sz val="11"/>
        <color theme="1"/>
        <rFont val="Calibri"/>
        <family val="2"/>
        <charset val="162"/>
        <scheme val="minor"/>
      </rPr>
      <t>Gözen Güvenlik Yönetim Binası - Kesitler</t>
    </r>
  </si>
  <si>
    <r>
      <t xml:space="preserve">Gözen Security Management Building- Perspective
</t>
    </r>
    <r>
      <rPr>
        <sz val="11"/>
        <color theme="1"/>
        <rFont val="Calibri"/>
        <family val="2"/>
        <charset val="162"/>
        <scheme val="minor"/>
      </rPr>
      <t>Gözen Güvenlik Yönetim Binası - Perspektif</t>
    </r>
  </si>
  <si>
    <r>
      <t xml:space="preserve">Gözen Security Management Building- Steel Column Plan
</t>
    </r>
    <r>
      <rPr>
        <sz val="11"/>
        <color theme="1"/>
        <rFont val="Calibri"/>
        <family val="2"/>
        <charset val="162"/>
        <scheme val="minor"/>
      </rPr>
      <t xml:space="preserve">Gözen Güvenlik Yönetim Binası - Çelik Kolon Planı
</t>
    </r>
  </si>
  <si>
    <r>
      <t xml:space="preserve">Gözen Security Management Building- Roof  Plan
</t>
    </r>
    <r>
      <rPr>
        <sz val="11"/>
        <color theme="1"/>
        <rFont val="Calibri"/>
        <family val="2"/>
        <charset val="162"/>
        <scheme val="minor"/>
      </rPr>
      <t>Gözen Güvenlik Yönetim Binası - Çatı Planı</t>
    </r>
  </si>
  <si>
    <t>-</t>
  </si>
  <si>
    <t>REP</t>
  </si>
  <si>
    <r>
      <t xml:space="preserve">Gözen Security Management Building- Static Report Car Park
</t>
    </r>
    <r>
      <rPr>
        <sz val="11"/>
        <color theme="1"/>
        <rFont val="Calibri"/>
        <family val="2"/>
        <charset val="162"/>
        <scheme val="minor"/>
      </rPr>
      <t>Gözen Güvenlik Yönetim Binası - Statik Rapor Otopark</t>
    </r>
  </si>
  <si>
    <r>
      <t xml:space="preserve">Gözen Security Management Building- Static Report
</t>
    </r>
    <r>
      <rPr>
        <sz val="11"/>
        <color theme="1"/>
        <rFont val="Calibri"/>
        <family val="2"/>
        <charset val="162"/>
        <scheme val="minor"/>
      </rPr>
      <t xml:space="preserve">Gözen Güvenlik Yönetim Binası - Statik Rapor </t>
    </r>
  </si>
  <si>
    <t>Kesit Tesirleri</t>
  </si>
  <si>
    <t>N</t>
  </si>
  <si>
    <t>M</t>
  </si>
  <si>
    <t>B</t>
  </si>
  <si>
    <t>Temel Geometrisi</t>
  </si>
  <si>
    <t>h</t>
  </si>
  <si>
    <t>bx</t>
  </si>
  <si>
    <t>by</t>
  </si>
  <si>
    <t>Zemin</t>
  </si>
  <si>
    <t>Emniyet Gerilmesi</t>
  </si>
  <si>
    <t>A</t>
  </si>
  <si>
    <t>C</t>
  </si>
  <si>
    <t>E</t>
  </si>
  <si>
    <t>F</t>
  </si>
  <si>
    <t>G</t>
  </si>
  <si>
    <t>H</t>
  </si>
  <si>
    <t>Q</t>
  </si>
  <si>
    <t>W</t>
  </si>
  <si>
    <t>lw</t>
  </si>
  <si>
    <t>lb</t>
  </si>
  <si>
    <t>Tension Strength</t>
  </si>
  <si>
    <t>Yielding</t>
  </si>
  <si>
    <t>Ag</t>
  </si>
  <si>
    <t>Fy</t>
  </si>
  <si>
    <t>Fu</t>
  </si>
  <si>
    <t>cm2</t>
  </si>
  <si>
    <t>kn/cm2</t>
  </si>
  <si>
    <t>Pn</t>
  </si>
  <si>
    <t>Welded</t>
  </si>
  <si>
    <t>Bolted</t>
  </si>
  <si>
    <t>U</t>
  </si>
  <si>
    <t>Pd</t>
  </si>
  <si>
    <t>kN</t>
  </si>
  <si>
    <t>Fracture</t>
  </si>
  <si>
    <t>x_</t>
  </si>
  <si>
    <t>cm</t>
  </si>
  <si>
    <t>l</t>
  </si>
  <si>
    <t>An</t>
  </si>
  <si>
    <t>de</t>
  </si>
  <si>
    <t>mm</t>
  </si>
  <si>
    <t>Ae</t>
  </si>
  <si>
    <t>Block Shear</t>
  </si>
  <si>
    <t>Agv</t>
  </si>
  <si>
    <t>Anv</t>
  </si>
  <si>
    <t>Ant</t>
  </si>
  <si>
    <t>Rn</t>
  </si>
  <si>
    <t>Rd</t>
  </si>
  <si>
    <t>Compression Strength</t>
  </si>
  <si>
    <t>lam_f</t>
  </si>
  <si>
    <t>lam_r_f</t>
  </si>
  <si>
    <t>lam_w</t>
  </si>
  <si>
    <t>Flexural buckling</t>
  </si>
  <si>
    <t>lk_x</t>
  </si>
  <si>
    <t>lk_y</t>
  </si>
  <si>
    <t>i_y</t>
  </si>
  <si>
    <t>lam_y</t>
  </si>
  <si>
    <t>Fe</t>
  </si>
  <si>
    <t>Fcr</t>
  </si>
  <si>
    <t>Torsional-Flexural Buckling</t>
  </si>
  <si>
    <t>lam_x</t>
  </si>
  <si>
    <t>FeX</t>
  </si>
  <si>
    <t>x_0</t>
  </si>
  <si>
    <t>y_0</t>
  </si>
  <si>
    <t>r_0</t>
  </si>
  <si>
    <t>I_x</t>
  </si>
  <si>
    <t>I_y</t>
  </si>
  <si>
    <t>cm4</t>
  </si>
  <si>
    <t>Cw</t>
  </si>
  <si>
    <t>cm6</t>
  </si>
  <si>
    <t>J</t>
  </si>
  <si>
    <t>Fez</t>
  </si>
  <si>
    <t>kN/cm2</t>
  </si>
  <si>
    <t>kN/m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</si>
</sst>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entury Gothic"/>
      <family val="2"/>
      <charset val="162"/>
    </font>
    <font>
      <b/>
      <sz val="2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11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4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vertical="center"/>
    </xf>
    <xf numFmtId="49" fontId="0" fillId="2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17" xfId="0" applyBorder="1"/>
    <xf numFmtId="49" fontId="0" fillId="2" borderId="1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0" fillId="2" borderId="2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 textRotation="90" wrapText="1"/>
    </xf>
    <xf numFmtId="49" fontId="9" fillId="0" borderId="25" xfId="0" applyNumberFormat="1" applyFont="1" applyBorder="1" applyAlignment="1">
      <alignment horizontal="center" textRotation="90" wrapText="1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1" fontId="0" fillId="0" borderId="0" xfId="0" applyNumberFormat="1"/>
    <xf numFmtId="0" fontId="10" fillId="0" borderId="0" xfId="0" applyFont="1"/>
    <xf numFmtId="0" fontId="10" fillId="4" borderId="0" xfId="0" applyFont="1" applyFill="1"/>
    <xf numFmtId="0" fontId="10" fillId="3" borderId="0" xfId="0" applyFont="1" applyFill="1"/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29" xfId="0" applyFont="1" applyBorder="1"/>
    <xf numFmtId="0" fontId="10" fillId="0" borderId="0" xfId="0" applyFont="1" applyBorder="1"/>
    <xf numFmtId="0" fontId="10" fillId="0" borderId="17" xfId="0" applyFont="1" applyBorder="1"/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/>
    <xf numFmtId="0" fontId="10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333376</xdr:colOff>
      <xdr:row>1</xdr:row>
      <xdr:rowOff>19050</xdr:rowOff>
    </xdr:from>
    <xdr:to>
      <xdr:col>5</xdr:col>
      <xdr:colOff>257176</xdr:colOff>
      <xdr:row>1</xdr:row>
      <xdr:rowOff>621276</xdr:rowOff>
    </xdr:to>
    <xdr:pic>
      <xdr:nvPicPr>
        <xdr:cNvPr id="2" name="Resim 1" descr="ikamhendislik kopy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84" r="4349" b="140"/>
        <a:stretch>
          <a:fillRect/>
        </a:stretch>
      </xdr:blipFill>
      <xdr:spPr bwMode="auto">
        <a:xfrm>
          <a:off x="942976" y="219075"/>
          <a:ext cx="1333500" cy="602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O8" sqref="O8"/>
    </sheetView>
  </sheetViews>
  <sheetFormatPr defaultRowHeight="15" x14ac:dyDescent="0.25"/>
  <cols>
    <col min="2" max="2" width="6.5703125" bestFit="1" customWidth="1"/>
    <col min="3" max="3" width="6.7109375" bestFit="1" customWidth="1"/>
    <col min="4" max="4" width="4.140625" bestFit="1" customWidth="1"/>
    <col min="5" max="5" width="3.7109375" bestFit="1" customWidth="1"/>
    <col min="6" max="6" width="4.85546875" customWidth="1"/>
    <col min="7" max="8" width="6.5703125" bestFit="1" customWidth="1"/>
    <col min="9" max="9" width="4.5703125" bestFit="1" customWidth="1"/>
    <col min="10" max="12" width="6.5703125" bestFit="1" customWidth="1"/>
    <col min="13" max="13" width="4.140625" bestFit="1" customWidth="1"/>
    <col min="14" max="14" width="4" bestFit="1" customWidth="1"/>
    <col min="15" max="15" width="69.5703125" customWidth="1"/>
  </cols>
  <sheetData>
    <row r="1" spans="1:15" ht="15.75" thickBot="1" x14ac:dyDescent="0.3"/>
    <row r="2" spans="1:15" ht="75" customHeight="1" x14ac:dyDescent="0.3">
      <c r="B2" s="27" t="s">
        <v>29</v>
      </c>
      <c r="C2" s="28"/>
      <c r="D2" s="28"/>
      <c r="E2" s="28"/>
      <c r="F2" s="28"/>
      <c r="G2" s="29"/>
      <c r="H2" s="30" t="s">
        <v>0</v>
      </c>
      <c r="I2" s="31"/>
      <c r="J2" s="31"/>
      <c r="K2" s="31"/>
      <c r="L2" s="31"/>
      <c r="M2" s="31"/>
      <c r="N2" s="31"/>
      <c r="O2" s="32"/>
    </row>
    <row r="3" spans="1:15" ht="15.75" x14ac:dyDescent="0.25">
      <c r="B3" s="33" t="s">
        <v>1</v>
      </c>
      <c r="C3" s="34"/>
      <c r="D3" s="34"/>
      <c r="E3" s="34"/>
      <c r="F3" s="34"/>
      <c r="G3" s="35"/>
      <c r="H3" s="36" t="s">
        <v>2</v>
      </c>
      <c r="I3" s="34"/>
      <c r="J3" s="34"/>
      <c r="K3" s="34"/>
      <c r="L3" s="35"/>
      <c r="M3" s="36" t="s">
        <v>47</v>
      </c>
      <c r="N3" s="34"/>
      <c r="O3" s="37"/>
    </row>
    <row r="4" spans="1:15" ht="15.75" x14ac:dyDescent="0.25"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5.75" x14ac:dyDescent="0.25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21.75" thickBot="1" x14ac:dyDescent="0.4">
      <c r="B6" s="24" t="s">
        <v>45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ht="101.25" customHeight="1" thickBot="1" x14ac:dyDescent="0.3">
      <c r="B7" s="17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9" t="s">
        <v>14</v>
      </c>
      <c r="L7" s="18" t="s">
        <v>15</v>
      </c>
      <c r="M7" s="18" t="s">
        <v>16</v>
      </c>
      <c r="N7" s="18" t="s">
        <v>17</v>
      </c>
      <c r="O7" s="20" t="s">
        <v>18</v>
      </c>
    </row>
    <row r="8" spans="1:15" ht="30" customHeight="1" x14ac:dyDescent="0.25">
      <c r="A8" s="7"/>
      <c r="B8" s="14" t="s">
        <v>19</v>
      </c>
      <c r="C8" s="1" t="s">
        <v>26</v>
      </c>
      <c r="D8" s="1" t="s">
        <v>27</v>
      </c>
      <c r="E8" s="1" t="s">
        <v>20</v>
      </c>
      <c r="F8" s="1" t="s">
        <v>28</v>
      </c>
      <c r="G8" s="1" t="s">
        <v>30</v>
      </c>
      <c r="H8" s="1" t="s">
        <v>21</v>
      </c>
      <c r="I8" s="1" t="s">
        <v>31</v>
      </c>
      <c r="J8" s="1" t="s">
        <v>32</v>
      </c>
      <c r="K8" s="1" t="s">
        <v>24</v>
      </c>
      <c r="L8" s="1" t="s">
        <v>36</v>
      </c>
      <c r="M8" s="1" t="s">
        <v>23</v>
      </c>
      <c r="N8" s="15" t="s">
        <v>25</v>
      </c>
      <c r="O8" s="16" t="s">
        <v>48</v>
      </c>
    </row>
    <row r="9" spans="1:15" ht="30" customHeight="1" x14ac:dyDescent="0.25">
      <c r="A9" s="7"/>
      <c r="B9" s="6" t="s">
        <v>19</v>
      </c>
      <c r="C9" s="2" t="s">
        <v>26</v>
      </c>
      <c r="D9" s="3" t="s">
        <v>27</v>
      </c>
      <c r="E9" s="3" t="s">
        <v>20</v>
      </c>
      <c r="F9" s="2" t="s">
        <v>28</v>
      </c>
      <c r="G9" s="2" t="s">
        <v>30</v>
      </c>
      <c r="H9" s="2" t="s">
        <v>21</v>
      </c>
      <c r="I9" s="2" t="s">
        <v>31</v>
      </c>
      <c r="J9" s="3" t="s">
        <v>32</v>
      </c>
      <c r="K9" s="3" t="s">
        <v>24</v>
      </c>
      <c r="L9" s="3" t="s">
        <v>37</v>
      </c>
      <c r="M9" s="3" t="s">
        <v>23</v>
      </c>
      <c r="N9" s="4" t="s">
        <v>44</v>
      </c>
      <c r="O9" s="12" t="s">
        <v>49</v>
      </c>
    </row>
    <row r="10" spans="1:15" ht="30" customHeight="1" x14ac:dyDescent="0.25">
      <c r="A10" s="7"/>
      <c r="B10" s="5" t="s">
        <v>19</v>
      </c>
      <c r="C10" s="2" t="s">
        <v>26</v>
      </c>
      <c r="D10" s="2" t="s">
        <v>27</v>
      </c>
      <c r="E10" s="2" t="s">
        <v>20</v>
      </c>
      <c r="F10" s="2" t="s">
        <v>28</v>
      </c>
      <c r="G10" s="2" t="s">
        <v>30</v>
      </c>
      <c r="H10" s="2" t="s">
        <v>21</v>
      </c>
      <c r="I10" s="2" t="s">
        <v>31</v>
      </c>
      <c r="J10" s="2" t="s">
        <v>33</v>
      </c>
      <c r="K10" s="3" t="s">
        <v>24</v>
      </c>
      <c r="L10" s="3" t="s">
        <v>38</v>
      </c>
      <c r="M10" s="3" t="s">
        <v>23</v>
      </c>
      <c r="N10" s="4" t="s">
        <v>25</v>
      </c>
      <c r="O10" s="12" t="s">
        <v>50</v>
      </c>
    </row>
    <row r="11" spans="1:15" ht="30" customHeight="1" x14ac:dyDescent="0.25">
      <c r="A11" s="7"/>
      <c r="B11" s="5" t="s">
        <v>19</v>
      </c>
      <c r="C11" s="2" t="s">
        <v>26</v>
      </c>
      <c r="D11" s="2" t="s">
        <v>27</v>
      </c>
      <c r="E11" s="2" t="s">
        <v>20</v>
      </c>
      <c r="F11" s="2" t="s">
        <v>28</v>
      </c>
      <c r="G11" s="2" t="s">
        <v>30</v>
      </c>
      <c r="H11" s="2" t="s">
        <v>21</v>
      </c>
      <c r="I11" s="2" t="s">
        <v>31</v>
      </c>
      <c r="J11" s="2" t="s">
        <v>34</v>
      </c>
      <c r="K11" s="2" t="s">
        <v>24</v>
      </c>
      <c r="L11" s="3" t="s">
        <v>39</v>
      </c>
      <c r="M11" s="2" t="s">
        <v>23</v>
      </c>
      <c r="N11" s="4" t="s">
        <v>46</v>
      </c>
      <c r="O11" s="12" t="s">
        <v>51</v>
      </c>
    </row>
    <row r="12" spans="1:15" ht="30" customHeight="1" x14ac:dyDescent="0.25">
      <c r="A12" s="7"/>
      <c r="B12" s="6" t="s">
        <v>19</v>
      </c>
      <c r="C12" s="2" t="s">
        <v>26</v>
      </c>
      <c r="D12" s="3" t="s">
        <v>27</v>
      </c>
      <c r="E12" s="3" t="s">
        <v>20</v>
      </c>
      <c r="F12" s="2" t="s">
        <v>28</v>
      </c>
      <c r="G12" s="2" t="s">
        <v>30</v>
      </c>
      <c r="H12" s="2" t="s">
        <v>21</v>
      </c>
      <c r="I12" s="2" t="s">
        <v>31</v>
      </c>
      <c r="J12" s="2" t="s">
        <v>34</v>
      </c>
      <c r="K12" s="3" t="s">
        <v>24</v>
      </c>
      <c r="L12" s="3" t="s">
        <v>40</v>
      </c>
      <c r="M12" s="3" t="s">
        <v>23</v>
      </c>
      <c r="N12" s="4" t="s">
        <v>46</v>
      </c>
      <c r="O12" s="12" t="s">
        <v>51</v>
      </c>
    </row>
    <row r="13" spans="1:15" ht="30" customHeight="1" x14ac:dyDescent="0.25">
      <c r="A13" s="7"/>
      <c r="B13" s="5" t="s">
        <v>19</v>
      </c>
      <c r="C13" s="2" t="s">
        <v>26</v>
      </c>
      <c r="D13" s="2" t="s">
        <v>27</v>
      </c>
      <c r="E13" s="2" t="s">
        <v>20</v>
      </c>
      <c r="F13" s="2" t="s">
        <v>28</v>
      </c>
      <c r="G13" s="2" t="s">
        <v>30</v>
      </c>
      <c r="H13" s="2" t="s">
        <v>21</v>
      </c>
      <c r="I13" s="2" t="s">
        <v>31</v>
      </c>
      <c r="J13" s="2" t="s">
        <v>34</v>
      </c>
      <c r="K13" s="3" t="s">
        <v>24</v>
      </c>
      <c r="L13" s="3" t="s">
        <v>41</v>
      </c>
      <c r="M13" s="3" t="s">
        <v>23</v>
      </c>
      <c r="N13" s="4" t="s">
        <v>46</v>
      </c>
      <c r="O13" s="12" t="s">
        <v>51</v>
      </c>
    </row>
    <row r="14" spans="1:15" ht="30" customHeight="1" x14ac:dyDescent="0.25">
      <c r="A14" s="7"/>
      <c r="B14" s="5" t="s">
        <v>19</v>
      </c>
      <c r="C14" s="2" t="s">
        <v>26</v>
      </c>
      <c r="D14" s="2" t="s">
        <v>27</v>
      </c>
      <c r="E14" s="2" t="s">
        <v>20</v>
      </c>
      <c r="F14" s="2" t="s">
        <v>28</v>
      </c>
      <c r="G14" s="2" t="s">
        <v>30</v>
      </c>
      <c r="H14" s="2" t="s">
        <v>21</v>
      </c>
      <c r="I14" s="2" t="s">
        <v>31</v>
      </c>
      <c r="J14" s="2" t="s">
        <v>35</v>
      </c>
      <c r="K14" s="2" t="s">
        <v>24</v>
      </c>
      <c r="L14" s="3" t="s">
        <v>22</v>
      </c>
      <c r="M14" s="2" t="s">
        <v>23</v>
      </c>
      <c r="N14" s="4" t="s">
        <v>25</v>
      </c>
      <c r="O14" s="12" t="s">
        <v>52</v>
      </c>
    </row>
    <row r="15" spans="1:15" ht="30" customHeight="1" x14ac:dyDescent="0.25">
      <c r="A15" s="7"/>
      <c r="B15" s="6" t="s">
        <v>19</v>
      </c>
      <c r="C15" s="2" t="s">
        <v>26</v>
      </c>
      <c r="D15" s="3" t="s">
        <v>27</v>
      </c>
      <c r="E15" s="3" t="s">
        <v>20</v>
      </c>
      <c r="F15" s="2" t="s">
        <v>28</v>
      </c>
      <c r="G15" s="2" t="s">
        <v>30</v>
      </c>
      <c r="H15" s="2" t="s">
        <v>21</v>
      </c>
      <c r="I15" s="2" t="s">
        <v>31</v>
      </c>
      <c r="J15" s="2" t="s">
        <v>35</v>
      </c>
      <c r="K15" s="3" t="s">
        <v>24</v>
      </c>
      <c r="L15" s="3" t="s">
        <v>42</v>
      </c>
      <c r="M15" s="3" t="s">
        <v>23</v>
      </c>
      <c r="N15" s="4" t="s">
        <v>25</v>
      </c>
      <c r="O15" s="12" t="s">
        <v>53</v>
      </c>
    </row>
    <row r="16" spans="1:15" ht="30" customHeight="1" thickBot="1" x14ac:dyDescent="0.3">
      <c r="A16" s="7"/>
      <c r="B16" s="8" t="s">
        <v>19</v>
      </c>
      <c r="C16" s="9" t="s">
        <v>26</v>
      </c>
      <c r="D16" s="9" t="s">
        <v>27</v>
      </c>
      <c r="E16" s="9" t="s">
        <v>20</v>
      </c>
      <c r="F16" s="9" t="s">
        <v>28</v>
      </c>
      <c r="G16" s="9" t="s">
        <v>30</v>
      </c>
      <c r="H16" s="9" t="s">
        <v>21</v>
      </c>
      <c r="I16" s="9" t="s">
        <v>31</v>
      </c>
      <c r="J16" s="10" t="s">
        <v>35</v>
      </c>
      <c r="K16" s="10" t="s">
        <v>24</v>
      </c>
      <c r="L16" s="10" t="s">
        <v>43</v>
      </c>
      <c r="M16" s="10" t="s">
        <v>23</v>
      </c>
      <c r="N16" s="11" t="s">
        <v>25</v>
      </c>
      <c r="O16" s="13" t="s">
        <v>54</v>
      </c>
    </row>
    <row r="17" spans="2:15" ht="30.75" thickBot="1" x14ac:dyDescent="0.3">
      <c r="B17" s="8" t="s">
        <v>19</v>
      </c>
      <c r="C17" s="9" t="s">
        <v>26</v>
      </c>
      <c r="D17" s="9" t="s">
        <v>27</v>
      </c>
      <c r="E17" s="9" t="s">
        <v>20</v>
      </c>
      <c r="F17" s="9" t="s">
        <v>28</v>
      </c>
      <c r="G17" s="9" t="s">
        <v>30</v>
      </c>
      <c r="H17" s="9" t="s">
        <v>56</v>
      </c>
      <c r="I17" s="9" t="s">
        <v>31</v>
      </c>
      <c r="J17" s="10" t="s">
        <v>55</v>
      </c>
      <c r="K17" s="10" t="s">
        <v>55</v>
      </c>
      <c r="L17" s="10" t="s">
        <v>22</v>
      </c>
      <c r="M17" s="10" t="s">
        <v>23</v>
      </c>
      <c r="N17" s="11" t="s">
        <v>55</v>
      </c>
      <c r="O17" s="13" t="s">
        <v>58</v>
      </c>
    </row>
    <row r="18" spans="2:15" ht="30.75" thickBot="1" x14ac:dyDescent="0.3">
      <c r="B18" s="8" t="s">
        <v>19</v>
      </c>
      <c r="C18" s="9" t="s">
        <v>26</v>
      </c>
      <c r="D18" s="9" t="s">
        <v>27</v>
      </c>
      <c r="E18" s="9" t="s">
        <v>20</v>
      </c>
      <c r="F18" s="9" t="s">
        <v>28</v>
      </c>
      <c r="G18" s="9" t="s">
        <v>30</v>
      </c>
      <c r="H18" s="9" t="s">
        <v>56</v>
      </c>
      <c r="I18" s="9" t="s">
        <v>31</v>
      </c>
      <c r="J18" s="10" t="s">
        <v>55</v>
      </c>
      <c r="K18" s="10" t="s">
        <v>55</v>
      </c>
      <c r="L18" s="10" t="s">
        <v>36</v>
      </c>
      <c r="M18" s="10" t="s">
        <v>23</v>
      </c>
      <c r="N18" s="11" t="s">
        <v>55</v>
      </c>
      <c r="O18" s="13" t="s">
        <v>57</v>
      </c>
    </row>
  </sheetData>
  <mergeCells count="8">
    <mergeCell ref="B5:O5"/>
    <mergeCell ref="B6:O6"/>
    <mergeCell ref="B2:G2"/>
    <mergeCell ref="H2:O2"/>
    <mergeCell ref="B3:G3"/>
    <mergeCell ref="H3:L3"/>
    <mergeCell ref="M3:O3"/>
    <mergeCell ref="B4:O4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11"/>
  <sheetViews>
    <sheetView workbookViewId="0">
      <selection activeCell="A14" sqref="A14"/>
    </sheetView>
  </sheetViews>
  <sheetFormatPr defaultRowHeight="15" x14ac:dyDescent="0.25"/>
  <sheetData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7" spans="1:1" x14ac:dyDescent="0.25">
      <c r="A7" t="s">
        <v>63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64</v>
      </c>
    </row>
    <row r="12" spans="1:1" x14ac:dyDescent="0.25">
      <c r="A12" t="s">
        <v>67</v>
      </c>
    </row>
    <row r="13" spans="1:1" x14ac:dyDescent="0.25">
      <c r="A13" t="s">
        <v>68</v>
      </c>
    </row>
    <row r="1479" spans="1:2" x14ac:dyDescent="0.25">
      <c r="A1479" s="41"/>
      <c r="B1479" s="41"/>
    </row>
    <row r="1487" spans="1:2" x14ac:dyDescent="0.25">
      <c r="A1487" s="41"/>
      <c r="B1487" s="41"/>
    </row>
    <row r="1495" spans="1:2" x14ac:dyDescent="0.25">
      <c r="A1495" s="41"/>
      <c r="B1495" s="41"/>
    </row>
    <row r="1503" spans="1:2" x14ac:dyDescent="0.25">
      <c r="A1503" s="41"/>
      <c r="B1503" s="41"/>
    </row>
    <row r="1511" spans="1:2" x14ac:dyDescent="0.25">
      <c r="A1511" s="41"/>
      <c r="B1511" s="41"/>
    </row>
    <row r="1519" spans="1:2" x14ac:dyDescent="0.25">
      <c r="A1519" s="41"/>
      <c r="B1519" s="41"/>
    </row>
    <row r="1527" spans="1:2" x14ac:dyDescent="0.25">
      <c r="A1527" s="41"/>
      <c r="B1527" s="41"/>
    </row>
    <row r="1535" spans="1:2" x14ac:dyDescent="0.25">
      <c r="A1535" s="41"/>
      <c r="B1535" s="41"/>
    </row>
    <row r="1543" spans="1:2" x14ac:dyDescent="0.25">
      <c r="A1543" s="41"/>
      <c r="B1543" s="41"/>
    </row>
    <row r="1551" spans="1:2" x14ac:dyDescent="0.25">
      <c r="A1551" s="41"/>
      <c r="B1551" s="41"/>
    </row>
    <row r="1559" spans="1:2" x14ac:dyDescent="0.25">
      <c r="A1559" s="41"/>
      <c r="B1559" s="41"/>
    </row>
    <row r="1567" spans="1:2" x14ac:dyDescent="0.25">
      <c r="A1567" s="41"/>
      <c r="B1567" s="41"/>
    </row>
    <row r="1575" spans="1:2" x14ac:dyDescent="0.25">
      <c r="A1575" s="41"/>
      <c r="B1575" s="41"/>
    </row>
    <row r="1583" spans="1:2" x14ac:dyDescent="0.25">
      <c r="A1583" s="41"/>
      <c r="B1583" s="41"/>
    </row>
    <row r="1591" spans="1:2" x14ac:dyDescent="0.25">
      <c r="A1591" s="41"/>
      <c r="B1591" s="41"/>
    </row>
    <row r="1599" spans="1:2" x14ac:dyDescent="0.25">
      <c r="A1599" s="41"/>
      <c r="B1599" s="41"/>
    </row>
    <row r="1607" spans="1:2" x14ac:dyDescent="0.25">
      <c r="A1607" s="41"/>
      <c r="B1607" s="41"/>
    </row>
    <row r="1615" spans="1:2" x14ac:dyDescent="0.25">
      <c r="A1615" s="41"/>
      <c r="B1615" s="41"/>
    </row>
    <row r="1623" spans="1:2" x14ac:dyDescent="0.25">
      <c r="A1623" s="41"/>
      <c r="B1623" s="41"/>
    </row>
    <row r="1631" spans="1:2" x14ac:dyDescent="0.25">
      <c r="A1631" s="41"/>
      <c r="B1631" s="41"/>
    </row>
    <row r="1639" spans="1:2" x14ac:dyDescent="0.25">
      <c r="A1639" s="41"/>
      <c r="B1639" s="41"/>
    </row>
    <row r="1647" spans="1:2" x14ac:dyDescent="0.25">
      <c r="A1647" s="41"/>
      <c r="B1647" s="41"/>
    </row>
    <row r="1655" spans="1:2" x14ac:dyDescent="0.25">
      <c r="A1655" s="41"/>
      <c r="B1655" s="41"/>
    </row>
    <row r="1663" spans="1:2" x14ac:dyDescent="0.25">
      <c r="A1663" s="41"/>
      <c r="B1663" s="41"/>
    </row>
    <row r="1671" spans="1:2" x14ac:dyDescent="0.25">
      <c r="A1671" s="41"/>
      <c r="B1671" s="41"/>
    </row>
    <row r="1679" spans="1:2" x14ac:dyDescent="0.25">
      <c r="A1679" s="41"/>
      <c r="B1679" s="41"/>
    </row>
    <row r="1687" spans="1:2" x14ac:dyDescent="0.25">
      <c r="A1687" s="41"/>
      <c r="B1687" s="41"/>
    </row>
    <row r="1695" spans="1:2" x14ac:dyDescent="0.25">
      <c r="A1695" s="41"/>
      <c r="B1695" s="41"/>
    </row>
    <row r="1703" spans="1:2" x14ac:dyDescent="0.25">
      <c r="A1703" s="41"/>
      <c r="B1703" s="41"/>
    </row>
    <row r="1711" spans="1:2" x14ac:dyDescent="0.25">
      <c r="A1711" s="41"/>
      <c r="B1711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Q10" sqref="Q10"/>
    </sheetView>
  </sheetViews>
  <sheetFormatPr defaultRowHeight="14.25" x14ac:dyDescent="0.2"/>
  <cols>
    <col min="1" max="8" width="9.140625" style="42"/>
    <col min="9" max="9" width="12" style="42" bestFit="1" customWidth="1"/>
    <col min="10" max="13" width="9.140625" style="42"/>
    <col min="14" max="14" width="11.7109375" style="42" customWidth="1"/>
    <col min="15" max="16384" width="9.140625" style="42"/>
  </cols>
  <sheetData>
    <row r="1" spans="1:14" x14ac:dyDescent="0.2">
      <c r="B1" s="42" t="s">
        <v>69</v>
      </c>
      <c r="C1" s="42" t="s">
        <v>62</v>
      </c>
      <c r="D1" s="42" t="s">
        <v>70</v>
      </c>
      <c r="E1" s="42" t="s">
        <v>28</v>
      </c>
      <c r="F1" s="42" t="s">
        <v>71</v>
      </c>
      <c r="G1" s="42" t="s">
        <v>72</v>
      </c>
      <c r="H1" s="42" t="s">
        <v>73</v>
      </c>
      <c r="I1" s="42" t="s">
        <v>74</v>
      </c>
    </row>
    <row r="2" spans="1:14" x14ac:dyDescent="0.2">
      <c r="B2" s="43">
        <v>1</v>
      </c>
      <c r="C2" s="43">
        <v>1</v>
      </c>
      <c r="D2" s="43">
        <v>1</v>
      </c>
      <c r="E2" s="43">
        <v>1</v>
      </c>
      <c r="F2" s="43">
        <v>1</v>
      </c>
      <c r="G2" s="43">
        <v>1</v>
      </c>
      <c r="H2" s="43">
        <v>1</v>
      </c>
      <c r="I2" s="43">
        <v>1</v>
      </c>
    </row>
    <row r="4" spans="1:14" x14ac:dyDescent="0.2">
      <c r="A4" s="42" t="s">
        <v>73</v>
      </c>
      <c r="B4" s="44">
        <f>(H2+1)*5+I2</f>
        <v>11</v>
      </c>
      <c r="C4" s="42" t="s">
        <v>131</v>
      </c>
      <c r="D4" s="42" t="s">
        <v>81</v>
      </c>
      <c r="E4" s="44">
        <v>48.3</v>
      </c>
      <c r="F4" s="42" t="s">
        <v>84</v>
      </c>
      <c r="H4" s="42" t="s">
        <v>71</v>
      </c>
      <c r="I4" s="44">
        <f>20000</f>
        <v>20000</v>
      </c>
      <c r="J4" s="42" t="s">
        <v>85</v>
      </c>
    </row>
    <row r="5" spans="1:14" x14ac:dyDescent="0.2">
      <c r="A5" s="42" t="s">
        <v>75</v>
      </c>
      <c r="B5" s="44">
        <f>C2*10+G2</f>
        <v>11</v>
      </c>
      <c r="C5" s="42" t="s">
        <v>131</v>
      </c>
      <c r="D5" s="42" t="s">
        <v>82</v>
      </c>
      <c r="E5" s="44">
        <v>35.5</v>
      </c>
      <c r="F5" s="42" t="s">
        <v>85</v>
      </c>
      <c r="H5" s="42" t="s">
        <v>73</v>
      </c>
      <c r="I5" s="44">
        <v>7720</v>
      </c>
      <c r="J5" s="42" t="s">
        <v>85</v>
      </c>
    </row>
    <row r="6" spans="1:14" x14ac:dyDescent="0.2">
      <c r="A6" s="42" t="s">
        <v>76</v>
      </c>
      <c r="B6" s="44">
        <f>F2*10</f>
        <v>10</v>
      </c>
      <c r="C6" s="42" t="s">
        <v>91</v>
      </c>
      <c r="D6" s="42" t="s">
        <v>83</v>
      </c>
      <c r="E6" s="44">
        <v>51</v>
      </c>
      <c r="F6" s="42" t="s">
        <v>85</v>
      </c>
    </row>
    <row r="7" spans="1:14" x14ac:dyDescent="0.2">
      <c r="A7" s="42" t="s">
        <v>77</v>
      </c>
      <c r="B7" s="44">
        <f>100+B2*100+C2*10</f>
        <v>210</v>
      </c>
      <c r="C7" s="42" t="s">
        <v>98</v>
      </c>
      <c r="D7" s="42" t="s">
        <v>97</v>
      </c>
      <c r="E7" s="44">
        <v>26</v>
      </c>
      <c r="F7" s="42" t="s">
        <v>98</v>
      </c>
    </row>
    <row r="8" spans="1:14" x14ac:dyDescent="0.2">
      <c r="A8" s="42" t="s">
        <v>78</v>
      </c>
      <c r="B8" s="44">
        <f>40+C2*5</f>
        <v>45</v>
      </c>
      <c r="C8" s="42" t="s">
        <v>98</v>
      </c>
    </row>
    <row r="9" spans="1:14" ht="15" thickBot="1" x14ac:dyDescent="0.25"/>
    <row r="10" spans="1:14" ht="15" x14ac:dyDescent="0.25">
      <c r="A10" s="45" t="s">
        <v>79</v>
      </c>
      <c r="B10" s="46"/>
      <c r="C10" s="46"/>
      <c r="D10" s="46"/>
      <c r="E10" s="46"/>
      <c r="F10" s="46"/>
      <c r="G10" s="47"/>
      <c r="H10" s="45" t="s">
        <v>106</v>
      </c>
      <c r="I10" s="46"/>
      <c r="J10" s="46"/>
      <c r="K10" s="46"/>
      <c r="L10" s="46"/>
      <c r="M10" s="46"/>
      <c r="N10" s="47"/>
    </row>
    <row r="11" spans="1:14" x14ac:dyDescent="0.2">
      <c r="A11" s="48" t="s">
        <v>80</v>
      </c>
      <c r="B11" s="49"/>
      <c r="C11" s="49"/>
      <c r="D11" s="49"/>
      <c r="E11" s="49"/>
      <c r="F11" s="49"/>
      <c r="G11" s="50"/>
      <c r="H11" s="51" t="s">
        <v>107</v>
      </c>
      <c r="I11" s="52">
        <f>90/14</f>
        <v>6.4285714285714288</v>
      </c>
      <c r="J11" s="52"/>
      <c r="K11" s="52" t="s">
        <v>108</v>
      </c>
      <c r="L11" s="52">
        <f>0.56*SQRT(I4/E5)</f>
        <v>13.291954571771157</v>
      </c>
      <c r="M11" s="52"/>
      <c r="N11" s="53" t="str">
        <f>IF(L11&gt;I11,"non-slender","slender")</f>
        <v>non-slender</v>
      </c>
    </row>
    <row r="12" spans="1:14" x14ac:dyDescent="0.2">
      <c r="A12" s="51" t="s">
        <v>86</v>
      </c>
      <c r="B12" s="52">
        <f>E5*E4</f>
        <v>1714.6499999999999</v>
      </c>
      <c r="C12" s="52" t="s">
        <v>91</v>
      </c>
      <c r="D12" s="52"/>
      <c r="E12" s="52"/>
      <c r="F12" s="52"/>
      <c r="G12" s="53"/>
      <c r="H12" s="51" t="s">
        <v>109</v>
      </c>
      <c r="I12" s="52">
        <f>200/10</f>
        <v>20</v>
      </c>
      <c r="J12" s="52"/>
      <c r="K12" s="52" t="s">
        <v>108</v>
      </c>
      <c r="L12" s="52">
        <f>1.49*SQRT(I4/E5)</f>
        <v>35.366093414176824</v>
      </c>
      <c r="M12" s="52"/>
      <c r="N12" s="53" t="str">
        <f>IF(L12&gt;I12,"non-slender","slender")</f>
        <v>non-slender</v>
      </c>
    </row>
    <row r="13" spans="1:14" x14ac:dyDescent="0.2">
      <c r="A13" s="51" t="s">
        <v>90</v>
      </c>
      <c r="B13" s="52">
        <f>B12*0.9</f>
        <v>1543.1849999999999</v>
      </c>
      <c r="C13" s="52" t="s">
        <v>91</v>
      </c>
      <c r="D13" s="52"/>
      <c r="E13" s="52"/>
      <c r="F13" s="52"/>
      <c r="G13" s="53"/>
      <c r="H13" s="51"/>
      <c r="I13" s="52"/>
      <c r="J13" s="52"/>
      <c r="K13" s="52"/>
      <c r="L13" s="52"/>
      <c r="M13" s="52"/>
      <c r="N13" s="53"/>
    </row>
    <row r="14" spans="1:14" x14ac:dyDescent="0.2">
      <c r="A14" s="51"/>
      <c r="B14" s="52"/>
      <c r="C14" s="52"/>
      <c r="D14" s="52"/>
      <c r="E14" s="52"/>
      <c r="F14" s="52"/>
      <c r="G14" s="53"/>
      <c r="H14" s="48" t="s">
        <v>110</v>
      </c>
      <c r="I14" s="49"/>
      <c r="J14" s="49"/>
      <c r="K14" s="49"/>
      <c r="L14" s="49"/>
      <c r="M14" s="49"/>
      <c r="N14" s="50"/>
    </row>
    <row r="15" spans="1:14" x14ac:dyDescent="0.2">
      <c r="A15" s="48" t="s">
        <v>92</v>
      </c>
      <c r="B15" s="49"/>
      <c r="C15" s="49"/>
      <c r="D15" s="49"/>
      <c r="E15" s="49"/>
      <c r="F15" s="49"/>
      <c r="G15" s="50"/>
      <c r="H15" s="51" t="s">
        <v>112</v>
      </c>
      <c r="I15" s="52">
        <f>500</f>
        <v>500</v>
      </c>
      <c r="J15" s="52" t="s">
        <v>94</v>
      </c>
      <c r="K15" s="52"/>
      <c r="L15" s="52"/>
      <c r="M15" s="52"/>
      <c r="N15" s="53"/>
    </row>
    <row r="16" spans="1:14" x14ac:dyDescent="0.2">
      <c r="A16" s="54" t="s">
        <v>87</v>
      </c>
      <c r="B16" s="55"/>
      <c r="C16" s="55"/>
      <c r="D16" s="55" t="s">
        <v>88</v>
      </c>
      <c r="E16" s="55"/>
      <c r="F16" s="55"/>
      <c r="G16" s="56"/>
      <c r="H16" s="51" t="s">
        <v>113</v>
      </c>
      <c r="I16" s="52">
        <v>2.14</v>
      </c>
      <c r="J16" s="52" t="s">
        <v>94</v>
      </c>
      <c r="K16" s="52"/>
      <c r="L16" s="52"/>
      <c r="M16" s="52"/>
      <c r="N16" s="53"/>
    </row>
    <row r="17" spans="1:14" x14ac:dyDescent="0.2">
      <c r="A17" s="51" t="s">
        <v>93</v>
      </c>
      <c r="B17" s="52">
        <f>2.36</f>
        <v>2.36</v>
      </c>
      <c r="C17" s="52" t="s">
        <v>94</v>
      </c>
      <c r="D17" s="52"/>
      <c r="E17" s="52" t="s">
        <v>93</v>
      </c>
      <c r="F17" s="52">
        <f>2.36</f>
        <v>2.36</v>
      </c>
      <c r="G17" s="53" t="s">
        <v>94</v>
      </c>
      <c r="H17" s="51" t="s">
        <v>114</v>
      </c>
      <c r="I17" s="52">
        <f>I15/I16</f>
        <v>233.64485981308411</v>
      </c>
      <c r="J17" s="52"/>
      <c r="K17" s="52">
        <f>4.71*SQRT($I$4/$E$5)</f>
        <v>111.79483220186097</v>
      </c>
      <c r="L17" s="52"/>
      <c r="M17" s="52" t="str">
        <f>IF(I17&lt;K17,"inelastic buckling","elastic buckling")</f>
        <v>elastic buckling</v>
      </c>
      <c r="N17" s="53"/>
    </row>
    <row r="18" spans="1:14" x14ac:dyDescent="0.2">
      <c r="A18" s="51" t="s">
        <v>95</v>
      </c>
      <c r="B18" s="52">
        <f>B7/10</f>
        <v>21</v>
      </c>
      <c r="C18" s="52" t="s">
        <v>94</v>
      </c>
      <c r="D18" s="52"/>
      <c r="E18" s="52" t="s">
        <v>95</v>
      </c>
      <c r="F18" s="52">
        <f>2*B8/10</f>
        <v>9</v>
      </c>
      <c r="G18" s="53" t="s">
        <v>94</v>
      </c>
      <c r="H18" s="51"/>
      <c r="I18" s="52"/>
      <c r="J18" s="52"/>
      <c r="K18" s="52"/>
      <c r="L18" s="52"/>
      <c r="M18" s="52"/>
      <c r="N18" s="53"/>
    </row>
    <row r="19" spans="1:14" x14ac:dyDescent="0.2">
      <c r="A19" s="51" t="s">
        <v>89</v>
      </c>
      <c r="B19" s="52">
        <f>1-B17/B18</f>
        <v>0.88761904761904764</v>
      </c>
      <c r="C19" s="52"/>
      <c r="D19" s="52"/>
      <c r="E19" s="52" t="s">
        <v>89</v>
      </c>
      <c r="F19" s="52">
        <f>1-F17/F18</f>
        <v>0.73777777777777787</v>
      </c>
      <c r="G19" s="53"/>
      <c r="H19" s="51" t="s">
        <v>115</v>
      </c>
      <c r="I19" s="52">
        <f>PI()^2*$I$4/(I17^2)</f>
        <v>3.6159072252183058</v>
      </c>
      <c r="J19" s="52"/>
      <c r="K19" s="52"/>
      <c r="L19" s="52"/>
      <c r="M19" s="52"/>
      <c r="N19" s="53"/>
    </row>
    <row r="20" spans="1:14" x14ac:dyDescent="0.2">
      <c r="A20" s="51"/>
      <c r="B20" s="52"/>
      <c r="C20" s="52"/>
      <c r="D20" s="52"/>
      <c r="E20" s="52"/>
      <c r="F20" s="52"/>
      <c r="G20" s="53"/>
      <c r="H20" s="51" t="s">
        <v>116</v>
      </c>
      <c r="I20" s="52">
        <f>IF(I17&lt;K17,0.658^($E$5/I19)*$E$5,0.877*I19)</f>
        <v>3.1711506365164541</v>
      </c>
      <c r="J20" s="52"/>
      <c r="K20" s="52"/>
      <c r="L20" s="52"/>
      <c r="M20" s="52"/>
      <c r="N20" s="53"/>
    </row>
    <row r="21" spans="1:14" x14ac:dyDescent="0.2">
      <c r="A21" s="51" t="s">
        <v>86</v>
      </c>
      <c r="B21" s="52">
        <f>B19*E4*E6</f>
        <v>2186.4720000000002</v>
      </c>
      <c r="C21" s="52" t="s">
        <v>91</v>
      </c>
      <c r="D21" s="52"/>
      <c r="E21" s="52" t="s">
        <v>96</v>
      </c>
      <c r="F21" s="52">
        <f>E4-2*E7/10*1</f>
        <v>43.099999999999994</v>
      </c>
      <c r="G21" s="53" t="s">
        <v>84</v>
      </c>
      <c r="H21" s="51" t="s">
        <v>86</v>
      </c>
      <c r="I21" s="52">
        <f>I20*E4</f>
        <v>153.16657574374472</v>
      </c>
      <c r="J21" s="52" t="s">
        <v>91</v>
      </c>
      <c r="K21" s="52"/>
      <c r="L21" s="52"/>
      <c r="M21" s="52"/>
      <c r="N21" s="53"/>
    </row>
    <row r="22" spans="1:14" x14ac:dyDescent="0.2">
      <c r="A22" s="51"/>
      <c r="B22" s="52"/>
      <c r="C22" s="52"/>
      <c r="D22" s="52"/>
      <c r="E22" s="52" t="s">
        <v>99</v>
      </c>
      <c r="F22" s="52">
        <f>F19*F21</f>
        <v>31.798222222222222</v>
      </c>
      <c r="G22" s="53" t="s">
        <v>84</v>
      </c>
      <c r="H22" s="51"/>
      <c r="I22" s="52"/>
      <c r="J22" s="52"/>
      <c r="K22" s="52"/>
      <c r="L22" s="52"/>
      <c r="M22" s="52"/>
      <c r="N22" s="53"/>
    </row>
    <row r="23" spans="1:14" x14ac:dyDescent="0.2">
      <c r="A23" s="51"/>
      <c r="B23" s="52"/>
      <c r="C23" s="52"/>
      <c r="D23" s="52"/>
      <c r="E23" s="52"/>
      <c r="F23" s="52"/>
      <c r="G23" s="53"/>
      <c r="H23" s="48" t="s">
        <v>117</v>
      </c>
      <c r="I23" s="49"/>
      <c r="J23" s="49"/>
      <c r="K23" s="49"/>
      <c r="L23" s="49"/>
      <c r="M23" s="49"/>
      <c r="N23" s="50"/>
    </row>
    <row r="24" spans="1:14" x14ac:dyDescent="0.2">
      <c r="A24" s="51"/>
      <c r="B24" s="52"/>
      <c r="C24" s="52"/>
      <c r="D24" s="52"/>
      <c r="E24" s="52" t="s">
        <v>86</v>
      </c>
      <c r="F24" s="52">
        <f>F22*E6</f>
        <v>1621.7093333333332</v>
      </c>
      <c r="G24" s="53" t="s">
        <v>91</v>
      </c>
      <c r="H24" s="51" t="s">
        <v>111</v>
      </c>
      <c r="I24" s="52">
        <v>500</v>
      </c>
      <c r="J24" s="52" t="s">
        <v>94</v>
      </c>
      <c r="K24" s="52"/>
      <c r="L24" s="52"/>
      <c r="M24" s="52"/>
      <c r="N24" s="53"/>
    </row>
    <row r="25" spans="1:14" x14ac:dyDescent="0.2">
      <c r="A25" s="51" t="s">
        <v>90</v>
      </c>
      <c r="B25" s="52">
        <f>MIN(B21,F24)*0.75</f>
        <v>1216.2819999999999</v>
      </c>
      <c r="C25" s="52" t="s">
        <v>91</v>
      </c>
      <c r="D25" s="52"/>
      <c r="E25" s="52"/>
      <c r="F25" s="52"/>
      <c r="G25" s="53"/>
      <c r="H25" s="51" t="s">
        <v>113</v>
      </c>
      <c r="I25" s="52">
        <v>7.7</v>
      </c>
      <c r="J25" s="52"/>
      <c r="K25" s="52"/>
      <c r="L25" s="52"/>
      <c r="M25" s="52"/>
      <c r="N25" s="53"/>
    </row>
    <row r="26" spans="1:14" x14ac:dyDescent="0.2">
      <c r="A26" s="48" t="s">
        <v>100</v>
      </c>
      <c r="B26" s="49"/>
      <c r="C26" s="49"/>
      <c r="D26" s="49"/>
      <c r="E26" s="49"/>
      <c r="F26" s="49"/>
      <c r="G26" s="50"/>
      <c r="H26" s="51" t="s">
        <v>118</v>
      </c>
      <c r="I26" s="52">
        <f>I24/I25</f>
        <v>64.935064935064929</v>
      </c>
      <c r="J26" s="52"/>
      <c r="K26" s="52">
        <f>4.71*SQRT($I$4/$E$5)</f>
        <v>111.79483220186097</v>
      </c>
      <c r="L26" s="52"/>
      <c r="M26" s="52" t="str">
        <f>IF(I26&lt;K26,"inelastic buckling","elastic buckling")</f>
        <v>inelastic buckling</v>
      </c>
      <c r="N26" s="53"/>
    </row>
    <row r="27" spans="1:14" x14ac:dyDescent="0.2">
      <c r="A27" s="51" t="s">
        <v>101</v>
      </c>
      <c r="B27" s="52">
        <f>(4+2*B8/10)*2</f>
        <v>26</v>
      </c>
      <c r="C27" s="52" t="s">
        <v>84</v>
      </c>
      <c r="D27" s="52"/>
      <c r="E27" s="52"/>
      <c r="F27" s="52"/>
      <c r="G27" s="53"/>
      <c r="H27" s="51"/>
      <c r="I27" s="52"/>
      <c r="J27" s="52"/>
      <c r="K27" s="52"/>
      <c r="L27" s="52"/>
      <c r="M27" s="52"/>
      <c r="N27" s="53"/>
    </row>
    <row r="28" spans="1:14" x14ac:dyDescent="0.2">
      <c r="A28" s="51" t="s">
        <v>102</v>
      </c>
      <c r="B28" s="52">
        <f>B27-5*1*E7/10</f>
        <v>13</v>
      </c>
      <c r="C28" s="52" t="s">
        <v>84</v>
      </c>
      <c r="D28" s="52"/>
      <c r="E28" s="52"/>
      <c r="F28" s="52"/>
      <c r="G28" s="53"/>
      <c r="H28" s="51" t="s">
        <v>119</v>
      </c>
      <c r="I28" s="52">
        <f>PI()^2*$I$4/(I26^2)</f>
        <v>46.813507595247046</v>
      </c>
      <c r="J28" s="52"/>
      <c r="K28" s="52"/>
      <c r="L28" s="52"/>
      <c r="M28" s="52"/>
      <c r="N28" s="53"/>
    </row>
    <row r="29" spans="1:14" x14ac:dyDescent="0.2">
      <c r="A29" s="51" t="s">
        <v>103</v>
      </c>
      <c r="B29" s="52">
        <f>10*1-1*E7/10*1</f>
        <v>7.4</v>
      </c>
      <c r="C29" s="52" t="s">
        <v>84</v>
      </c>
      <c r="D29" s="52"/>
      <c r="E29" s="52"/>
      <c r="F29" s="52"/>
      <c r="G29" s="53"/>
      <c r="H29" s="51"/>
      <c r="I29" s="52"/>
      <c r="J29" s="52"/>
      <c r="K29" s="52"/>
      <c r="L29" s="52"/>
      <c r="M29" s="52"/>
      <c r="N29" s="53"/>
    </row>
    <row r="30" spans="1:14" x14ac:dyDescent="0.2">
      <c r="A30" s="51" t="s">
        <v>104</v>
      </c>
      <c r="B30" s="52">
        <f>MIN(0.6*E6*B28+E6*B29,0.6*E5*B27+E6*B29)</f>
        <v>775.2</v>
      </c>
      <c r="C30" s="52" t="s">
        <v>91</v>
      </c>
      <c r="D30" s="52"/>
      <c r="E30" s="52"/>
      <c r="F30" s="52"/>
      <c r="G30" s="53"/>
      <c r="H30" s="51" t="s">
        <v>120</v>
      </c>
      <c r="I30" s="52">
        <f>3.94</f>
        <v>3.94</v>
      </c>
      <c r="J30" s="52" t="s">
        <v>94</v>
      </c>
      <c r="K30" s="52" t="s">
        <v>123</v>
      </c>
      <c r="L30" s="52">
        <v>1910</v>
      </c>
      <c r="M30" s="52" t="s">
        <v>125</v>
      </c>
      <c r="N30" s="53"/>
    </row>
    <row r="31" spans="1:14" x14ac:dyDescent="0.2">
      <c r="A31" s="51" t="s">
        <v>105</v>
      </c>
      <c r="B31" s="52">
        <f>B30*0.75</f>
        <v>581.40000000000009</v>
      </c>
      <c r="C31" s="52" t="s">
        <v>91</v>
      </c>
      <c r="D31" s="52"/>
      <c r="E31" s="52"/>
      <c r="F31" s="52"/>
      <c r="G31" s="53"/>
      <c r="H31" s="51" t="s">
        <v>121</v>
      </c>
      <c r="I31" s="52">
        <f>0</f>
        <v>0</v>
      </c>
      <c r="J31" s="52"/>
      <c r="K31" s="52" t="s">
        <v>124</v>
      </c>
      <c r="L31" s="52">
        <v>148</v>
      </c>
      <c r="M31" s="52" t="s">
        <v>125</v>
      </c>
      <c r="N31" s="53"/>
    </row>
    <row r="32" spans="1:14" x14ac:dyDescent="0.2">
      <c r="A32" s="51"/>
      <c r="B32" s="52"/>
      <c r="C32" s="52"/>
      <c r="D32" s="52"/>
      <c r="E32" s="52"/>
      <c r="F32" s="52"/>
      <c r="G32" s="53"/>
      <c r="H32" s="51" t="s">
        <v>122</v>
      </c>
      <c r="I32" s="52">
        <f>SQRT(I30^2+I31^2+(L30+L31)/E4)</f>
        <v>7.6244537936939398</v>
      </c>
      <c r="J32" s="52" t="s">
        <v>94</v>
      </c>
      <c r="K32" s="52"/>
      <c r="L32" s="52"/>
      <c r="M32" s="52"/>
      <c r="N32" s="53"/>
    </row>
    <row r="33" spans="1:14" x14ac:dyDescent="0.2">
      <c r="A33" s="51"/>
      <c r="B33" s="52"/>
      <c r="C33" s="52"/>
      <c r="D33" s="52"/>
      <c r="E33" s="52"/>
      <c r="F33" s="52"/>
      <c r="G33" s="53"/>
      <c r="H33" s="51" t="s">
        <v>74</v>
      </c>
      <c r="I33" s="52">
        <f>1-(I30^2+I31^2)/(I32^2)</f>
        <v>0.73296082967575904</v>
      </c>
      <c r="J33" s="52"/>
      <c r="K33" s="52"/>
      <c r="L33" s="52"/>
      <c r="M33" s="52"/>
      <c r="N33" s="53"/>
    </row>
    <row r="34" spans="1:14" x14ac:dyDescent="0.2">
      <c r="A34" s="51"/>
      <c r="B34" s="52"/>
      <c r="C34" s="52"/>
      <c r="D34" s="52"/>
      <c r="E34" s="52"/>
      <c r="F34" s="52"/>
      <c r="G34" s="53"/>
      <c r="H34" s="51"/>
      <c r="I34" s="52"/>
      <c r="J34" s="52"/>
      <c r="K34" s="52"/>
      <c r="L34" s="52"/>
      <c r="M34" s="52"/>
      <c r="N34" s="53"/>
    </row>
    <row r="35" spans="1:14" x14ac:dyDescent="0.2">
      <c r="A35" s="51"/>
      <c r="B35" s="52"/>
      <c r="C35" s="52"/>
      <c r="D35" s="52"/>
      <c r="E35" s="52"/>
      <c r="F35" s="52"/>
      <c r="G35" s="53"/>
      <c r="H35" s="51" t="s">
        <v>126</v>
      </c>
      <c r="I35" s="52">
        <f>9.065*10^3</f>
        <v>9065</v>
      </c>
      <c r="J35" s="52" t="s">
        <v>127</v>
      </c>
      <c r="K35" s="52"/>
      <c r="L35" s="52"/>
      <c r="M35" s="52"/>
      <c r="N35" s="53"/>
    </row>
    <row r="36" spans="1:14" x14ac:dyDescent="0.2">
      <c r="A36" s="51"/>
      <c r="B36" s="52"/>
      <c r="C36" s="52"/>
      <c r="D36" s="52"/>
      <c r="E36" s="52"/>
      <c r="F36" s="52"/>
      <c r="G36" s="53"/>
      <c r="H36" s="51" t="s">
        <v>128</v>
      </c>
      <c r="I36" s="52">
        <v>12.3</v>
      </c>
      <c r="J36" s="52"/>
      <c r="K36" s="52"/>
      <c r="L36" s="52"/>
      <c r="M36" s="52"/>
      <c r="N36" s="53"/>
    </row>
    <row r="37" spans="1:14" x14ac:dyDescent="0.2">
      <c r="A37" s="51"/>
      <c r="B37" s="52"/>
      <c r="C37" s="52"/>
      <c r="D37" s="52"/>
      <c r="E37" s="52"/>
      <c r="F37" s="52"/>
      <c r="G37" s="53"/>
      <c r="H37" s="51" t="s">
        <v>129</v>
      </c>
      <c r="I37" s="52">
        <f>(PI()^2*I4*I35/(500)^2+I5*I36)/(E4*I32^2)</f>
        <v>36.367905532756609</v>
      </c>
      <c r="J37" s="52" t="s">
        <v>130</v>
      </c>
      <c r="K37" s="52"/>
      <c r="L37" s="52"/>
      <c r="M37" s="52"/>
      <c r="N37" s="53"/>
    </row>
    <row r="38" spans="1:14" x14ac:dyDescent="0.2">
      <c r="A38" s="51"/>
      <c r="B38" s="52"/>
      <c r="C38" s="52"/>
      <c r="D38" s="52"/>
      <c r="E38" s="52"/>
      <c r="F38" s="52"/>
      <c r="G38" s="53"/>
      <c r="H38" s="51"/>
      <c r="I38" s="52"/>
      <c r="J38" s="52"/>
      <c r="K38" s="52"/>
      <c r="L38" s="52"/>
      <c r="M38" s="52"/>
      <c r="N38" s="53"/>
    </row>
    <row r="39" spans="1:14" x14ac:dyDescent="0.2">
      <c r="A39" s="51"/>
      <c r="B39" s="52"/>
      <c r="C39" s="52"/>
      <c r="D39" s="52"/>
      <c r="E39" s="52"/>
      <c r="F39" s="52"/>
      <c r="G39" s="53"/>
      <c r="H39" s="51" t="s">
        <v>115</v>
      </c>
      <c r="I39" s="52">
        <f>(I37+I28)/(2*I33)*(1-SQRT(1-4*I28*I37*I33/(I28+I37)^2))</f>
        <v>26.792918807952624</v>
      </c>
      <c r="J39" s="52" t="s">
        <v>130</v>
      </c>
      <c r="K39" s="52"/>
      <c r="L39" s="52"/>
      <c r="M39" s="52"/>
      <c r="N39" s="53"/>
    </row>
    <row r="40" spans="1:14" x14ac:dyDescent="0.2">
      <c r="A40" s="51"/>
      <c r="B40" s="52"/>
      <c r="C40" s="52"/>
      <c r="D40" s="52"/>
      <c r="E40" s="52"/>
      <c r="F40" s="52"/>
      <c r="G40" s="53"/>
      <c r="H40" s="51" t="s">
        <v>116</v>
      </c>
      <c r="I40" s="52">
        <f>IF(I26&lt;K26,0.658^(E5/I39)*E5,0.877*I39)</f>
        <v>20.388339228622321</v>
      </c>
      <c r="J40" s="52" t="s">
        <v>130</v>
      </c>
      <c r="K40" s="52"/>
      <c r="L40" s="52"/>
      <c r="M40" s="52"/>
      <c r="N40" s="53"/>
    </row>
    <row r="41" spans="1:14" x14ac:dyDescent="0.2">
      <c r="A41" s="51"/>
      <c r="B41" s="52"/>
      <c r="C41" s="52"/>
      <c r="D41" s="52"/>
      <c r="E41" s="52"/>
      <c r="F41" s="52"/>
      <c r="G41" s="53"/>
      <c r="H41" s="51"/>
      <c r="I41" s="52"/>
      <c r="J41" s="52"/>
      <c r="K41" s="52"/>
      <c r="L41" s="52"/>
      <c r="M41" s="52"/>
      <c r="N41" s="53"/>
    </row>
    <row r="42" spans="1:14" x14ac:dyDescent="0.2">
      <c r="A42" s="51"/>
      <c r="B42" s="52"/>
      <c r="C42" s="52"/>
      <c r="D42" s="52"/>
      <c r="E42" s="52"/>
      <c r="F42" s="52"/>
      <c r="G42" s="53"/>
      <c r="H42" s="51" t="s">
        <v>86</v>
      </c>
      <c r="I42" s="52">
        <f>I40*E4</f>
        <v>984.75678474245808</v>
      </c>
      <c r="J42" s="52" t="s">
        <v>91</v>
      </c>
      <c r="K42" s="52"/>
      <c r="L42" s="52"/>
      <c r="M42" s="52"/>
      <c r="N42" s="53"/>
    </row>
    <row r="43" spans="1:14" x14ac:dyDescent="0.2">
      <c r="A43" s="51"/>
      <c r="B43" s="52"/>
      <c r="C43" s="52"/>
      <c r="D43" s="52"/>
      <c r="E43" s="52"/>
      <c r="F43" s="52"/>
      <c r="G43" s="53"/>
      <c r="H43" s="51"/>
      <c r="I43" s="52"/>
      <c r="J43" s="52"/>
      <c r="K43" s="52"/>
      <c r="L43" s="52"/>
      <c r="M43" s="52"/>
      <c r="N43" s="53"/>
    </row>
    <row r="44" spans="1:14" x14ac:dyDescent="0.2">
      <c r="A44" s="51"/>
      <c r="B44" s="52"/>
      <c r="C44" s="52"/>
      <c r="D44" s="52"/>
      <c r="E44" s="52"/>
      <c r="F44" s="52"/>
      <c r="G44" s="53"/>
      <c r="H44" s="51" t="s">
        <v>90</v>
      </c>
      <c r="I44" s="52">
        <f>MIN(I42,I21)*0.9</f>
        <v>137.84991816937026</v>
      </c>
      <c r="J44" s="52" t="s">
        <v>91</v>
      </c>
      <c r="K44" s="52"/>
      <c r="L44" s="52"/>
      <c r="M44" s="52"/>
      <c r="N44" s="53"/>
    </row>
    <row r="45" spans="1:14" ht="15" thickBot="1" x14ac:dyDescent="0.25">
      <c r="A45" s="57"/>
      <c r="B45" s="58"/>
      <c r="C45" s="58"/>
      <c r="D45" s="58"/>
      <c r="E45" s="58"/>
      <c r="F45" s="58"/>
      <c r="G45" s="59"/>
      <c r="H45" s="57"/>
      <c r="I45" s="58"/>
      <c r="J45" s="58"/>
      <c r="K45" s="58"/>
      <c r="L45" s="58"/>
      <c r="M45" s="58"/>
      <c r="N45" s="59"/>
    </row>
  </sheetData>
  <mergeCells count="9">
    <mergeCell ref="H10:N10"/>
    <mergeCell ref="H14:N14"/>
    <mergeCell ref="H23:N23"/>
    <mergeCell ref="A15:G15"/>
    <mergeCell ref="A10:G10"/>
    <mergeCell ref="A11:G11"/>
    <mergeCell ref="A16:C16"/>
    <mergeCell ref="D16:G16"/>
    <mergeCell ref="A26:G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İDARİ BİNA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FTC</dc:creator>
  <cp:lastModifiedBy>Administrator</cp:lastModifiedBy>
  <cp:lastPrinted>2018-09-05T06:56:57Z</cp:lastPrinted>
  <dcterms:created xsi:type="dcterms:W3CDTF">2018-02-15T13:15:47Z</dcterms:created>
  <dcterms:modified xsi:type="dcterms:W3CDTF">2018-11-19T13:44:52Z</dcterms:modified>
</cp:coreProperties>
</file>